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C:\Rozpočty\Atelier 99\A-22-1042 Parkovací dům Trutnov\RPD\Soupisy prací - rev.6 - úpravy IO 800\2. IO\"/>
    </mc:Choice>
  </mc:AlternateContent>
  <xr:revisionPtr revIDLastSave="0" documentId="13_ncr:1_{3B12B5A2-A683-4FC1-BE68-F5D3B1600882}" xr6:coauthVersionLast="47" xr6:coauthVersionMax="47" xr10:uidLastSave="{00000000-0000-0000-0000-000000000000}"/>
  <bookViews>
    <workbookView xWindow="-28920" yWindow="-1185" windowWidth="29040" windowHeight="15720" xr2:uid="{00000000-000D-0000-FFFF-FFFF00000000}"/>
  </bookViews>
  <sheets>
    <sheet name="Rekapitulace stavby" sheetId="5" r:id="rId1"/>
    <sheet name="IO 800-3-soupis prací-Ekol.újma" sheetId="4" r:id="rId2"/>
    <sheet name="IO 800-2-soupis prací-Sadov..." sheetId="2" r:id="rId3"/>
  </sheets>
  <externalReferences>
    <externalReference r:id="rId4"/>
  </externalReferences>
  <definedNames>
    <definedName name="_xlnm._FilterDatabase" localSheetId="2" hidden="1">'IO 800-2-soupis prací-Sadov...'!$C$118:$K$368</definedName>
    <definedName name="_xlnm._FilterDatabase" localSheetId="1" hidden="1">'IO 800-3-soupis prací-Ekol.újma'!$C$111:$K$111</definedName>
    <definedName name="_xlnm.Print_Titles" localSheetId="2">'IO 800-2-soupis prací-Sadov...'!$118:$118</definedName>
    <definedName name="_xlnm.Print_Area" localSheetId="2">'IO 800-2-soupis prací-Sadov...'!$C$4:$J$76,'IO 800-2-soupis prací-Sadov...'!$C$82:$J$100,'IO 800-2-soupis prací-Sadov...'!$C$106:$K$368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9" i="2" l="1"/>
  <c r="J98" i="2"/>
  <c r="J120" i="2"/>
  <c r="J365" i="2"/>
  <c r="J121" i="2"/>
  <c r="J366" i="2"/>
  <c r="J362" i="2"/>
  <c r="J360" i="2"/>
  <c r="J357" i="2"/>
  <c r="J354" i="2"/>
  <c r="J351" i="2"/>
  <c r="J348" i="2"/>
  <c r="J345" i="2"/>
  <c r="J343" i="2"/>
  <c r="J340" i="2"/>
  <c r="J337" i="2"/>
  <c r="J334" i="2"/>
  <c r="J331" i="2"/>
  <c r="J328" i="2"/>
  <c r="J325" i="2"/>
  <c r="J322" i="2"/>
  <c r="J319" i="2"/>
  <c r="J316" i="2"/>
  <c r="J312" i="2"/>
  <c r="J310" i="2"/>
  <c r="J308" i="2"/>
  <c r="J305" i="2"/>
  <c r="J302" i="2"/>
  <c r="J299" i="2"/>
  <c r="J297" i="2"/>
  <c r="J295" i="2"/>
  <c r="J293" i="2"/>
  <c r="J291" i="2"/>
  <c r="J289" i="2"/>
  <c r="J287" i="2"/>
  <c r="J285" i="2"/>
  <c r="J283" i="2"/>
  <c r="J281" i="2"/>
  <c r="J279" i="2"/>
  <c r="J277" i="2"/>
  <c r="J275" i="2"/>
  <c r="J273" i="2"/>
  <c r="J271" i="2"/>
  <c r="J269" i="2"/>
  <c r="J267" i="2"/>
  <c r="J265" i="2"/>
  <c r="J263" i="2"/>
  <c r="J260" i="2"/>
  <c r="J256" i="2"/>
  <c r="J254" i="2"/>
  <c r="J252" i="2"/>
  <c r="J249" i="2"/>
  <c r="J247" i="2"/>
  <c r="J243" i="2"/>
  <c r="J236" i="2"/>
  <c r="J232" i="2"/>
  <c r="J225" i="2"/>
  <c r="J216" i="2"/>
  <c r="J213" i="2"/>
  <c r="J211" i="2"/>
  <c r="J207" i="2"/>
  <c r="J203" i="2"/>
  <c r="J199" i="2"/>
  <c r="J194" i="2"/>
  <c r="J187" i="2"/>
  <c r="J185" i="2"/>
  <c r="J178" i="2"/>
  <c r="J175" i="2"/>
  <c r="J171" i="2"/>
  <c r="J169" i="2"/>
  <c r="J167" i="2"/>
  <c r="J164" i="2"/>
  <c r="J161" i="2"/>
  <c r="J158" i="2"/>
  <c r="J155" i="2"/>
  <c r="J152" i="2"/>
  <c r="J149" i="2"/>
  <c r="J146" i="2"/>
  <c r="J143" i="2"/>
  <c r="J140" i="2"/>
  <c r="J137" i="2"/>
  <c r="J134" i="2"/>
  <c r="J131" i="2"/>
  <c r="J128" i="2"/>
  <c r="J125" i="2"/>
  <c r="J122" i="2"/>
  <c r="J158" i="4" l="1"/>
  <c r="J156" i="4"/>
  <c r="J154" i="4"/>
  <c r="J152" i="4"/>
  <c r="J150" i="4"/>
  <c r="J148" i="4"/>
  <c r="J146" i="4"/>
  <c r="J144" i="4"/>
  <c r="J142" i="4"/>
  <c r="J140" i="4"/>
  <c r="J138" i="4"/>
  <c r="J136" i="4"/>
  <c r="J134" i="4"/>
  <c r="J132" i="4"/>
  <c r="J130" i="4"/>
  <c r="J214" i="4"/>
  <c r="J212" i="4"/>
  <c r="J194" i="4"/>
  <c r="J179" i="4"/>
  <c r="J162" i="4"/>
  <c r="J128" i="4"/>
  <c r="J115" i="4"/>
  <c r="H211" i="4"/>
  <c r="H188" i="4"/>
  <c r="AS94" i="5"/>
  <c r="AM90" i="5"/>
  <c r="L90" i="5"/>
  <c r="AM89" i="5"/>
  <c r="L89" i="5"/>
  <c r="AM87" i="5"/>
  <c r="L87" i="5"/>
  <c r="L85" i="5"/>
  <c r="L84" i="5"/>
  <c r="BK216" i="4"/>
  <c r="BI216" i="4"/>
  <c r="BH216" i="4"/>
  <c r="BG216" i="4"/>
  <c r="BF216" i="4"/>
  <c r="T216" i="4"/>
  <c r="R216" i="4"/>
  <c r="P216" i="4"/>
  <c r="J216" i="4"/>
  <c r="BE216" i="4" s="1"/>
  <c r="BK209" i="4"/>
  <c r="BI209" i="4"/>
  <c r="BH209" i="4"/>
  <c r="BG209" i="4"/>
  <c r="BF209" i="4"/>
  <c r="T209" i="4"/>
  <c r="R209" i="4"/>
  <c r="P209" i="4"/>
  <c r="J209" i="4"/>
  <c r="BE209" i="4" s="1"/>
  <c r="BK207" i="4"/>
  <c r="BI207" i="4"/>
  <c r="BH207" i="4"/>
  <c r="BG207" i="4"/>
  <c r="BF207" i="4"/>
  <c r="T207" i="4"/>
  <c r="R207" i="4"/>
  <c r="P207" i="4"/>
  <c r="J207" i="4"/>
  <c r="BE207" i="4" s="1"/>
  <c r="BK204" i="4"/>
  <c r="BI204" i="4"/>
  <c r="BH204" i="4"/>
  <c r="BG204" i="4"/>
  <c r="BF204" i="4"/>
  <c r="T204" i="4"/>
  <c r="R204" i="4"/>
  <c r="P204" i="4"/>
  <c r="J204" i="4"/>
  <c r="BE204" i="4" s="1"/>
  <c r="BK201" i="4"/>
  <c r="BI201" i="4"/>
  <c r="BH201" i="4"/>
  <c r="BG201" i="4"/>
  <c r="BF201" i="4"/>
  <c r="T201" i="4"/>
  <c r="R201" i="4"/>
  <c r="P201" i="4"/>
  <c r="J201" i="4"/>
  <c r="BE201" i="4" s="1"/>
  <c r="BK198" i="4"/>
  <c r="BI198" i="4"/>
  <c r="BH198" i="4"/>
  <c r="BG198" i="4"/>
  <c r="BF198" i="4"/>
  <c r="T198" i="4"/>
  <c r="R198" i="4"/>
  <c r="P198" i="4"/>
  <c r="J198" i="4"/>
  <c r="BE198" i="4" s="1"/>
  <c r="BK195" i="4"/>
  <c r="BI195" i="4"/>
  <c r="BH195" i="4"/>
  <c r="BG195" i="4"/>
  <c r="BF195" i="4"/>
  <c r="T195" i="4"/>
  <c r="R195" i="4"/>
  <c r="P195" i="4"/>
  <c r="J195" i="4"/>
  <c r="BE195" i="4" s="1"/>
  <c r="BK191" i="4"/>
  <c r="BI191" i="4"/>
  <c r="BH191" i="4"/>
  <c r="BG191" i="4"/>
  <c r="BF191" i="4"/>
  <c r="T191" i="4"/>
  <c r="R191" i="4"/>
  <c r="P191" i="4"/>
  <c r="J191" i="4"/>
  <c r="BE191" i="4" s="1"/>
  <c r="BK189" i="4"/>
  <c r="BI189" i="4"/>
  <c r="BH189" i="4"/>
  <c r="BG189" i="4"/>
  <c r="BF189" i="4"/>
  <c r="T189" i="4"/>
  <c r="R189" i="4"/>
  <c r="P189" i="4"/>
  <c r="J189" i="4"/>
  <c r="BE189" i="4" s="1"/>
  <c r="BK186" i="4"/>
  <c r="BI186" i="4"/>
  <c r="BH186" i="4"/>
  <c r="BG186" i="4"/>
  <c r="BF186" i="4"/>
  <c r="T186" i="4"/>
  <c r="R186" i="4"/>
  <c r="P186" i="4"/>
  <c r="J186" i="4"/>
  <c r="BE186" i="4" s="1"/>
  <c r="BK184" i="4"/>
  <c r="BI184" i="4"/>
  <c r="BH184" i="4"/>
  <c r="BG184" i="4"/>
  <c r="BF184" i="4"/>
  <c r="T184" i="4"/>
  <c r="R184" i="4"/>
  <c r="P184" i="4"/>
  <c r="J184" i="4"/>
  <c r="BE184" i="4" s="1"/>
  <c r="BK181" i="4"/>
  <c r="BI181" i="4"/>
  <c r="BH181" i="4"/>
  <c r="BG181" i="4"/>
  <c r="BF181" i="4"/>
  <c r="T181" i="4"/>
  <c r="R181" i="4"/>
  <c r="P181" i="4"/>
  <c r="J181" i="4"/>
  <c r="BE181" i="4" s="1"/>
  <c r="BK176" i="4"/>
  <c r="BI176" i="4"/>
  <c r="BH176" i="4"/>
  <c r="BG176" i="4"/>
  <c r="BF176" i="4"/>
  <c r="T176" i="4"/>
  <c r="R176" i="4"/>
  <c r="P176" i="4"/>
  <c r="J176" i="4"/>
  <c r="BE176" i="4" s="1"/>
  <c r="BK174" i="4"/>
  <c r="BI174" i="4"/>
  <c r="BH174" i="4"/>
  <c r="BG174" i="4"/>
  <c r="BF174" i="4"/>
  <c r="T174" i="4"/>
  <c r="R174" i="4"/>
  <c r="P174" i="4"/>
  <c r="J174" i="4"/>
  <c r="BE174" i="4" s="1"/>
  <c r="BK171" i="4"/>
  <c r="BI171" i="4"/>
  <c r="BH171" i="4"/>
  <c r="BG171" i="4"/>
  <c r="BF171" i="4"/>
  <c r="T171" i="4"/>
  <c r="R171" i="4"/>
  <c r="P171" i="4"/>
  <c r="J171" i="4"/>
  <c r="BE171" i="4" s="1"/>
  <c r="BK169" i="4"/>
  <c r="BI169" i="4"/>
  <c r="BH169" i="4"/>
  <c r="BG169" i="4"/>
  <c r="BF169" i="4"/>
  <c r="T169" i="4"/>
  <c r="R169" i="4"/>
  <c r="P169" i="4"/>
  <c r="J169" i="4"/>
  <c r="BE169" i="4" s="1"/>
  <c r="BK166" i="4"/>
  <c r="BI166" i="4"/>
  <c r="BH166" i="4"/>
  <c r="BG166" i="4"/>
  <c r="BF166" i="4"/>
  <c r="T166" i="4"/>
  <c r="R166" i="4"/>
  <c r="P166" i="4"/>
  <c r="J166" i="4"/>
  <c r="BE166" i="4" s="1"/>
  <c r="BK164" i="4"/>
  <c r="BI164" i="4"/>
  <c r="BH164" i="4"/>
  <c r="BG164" i="4"/>
  <c r="BF164" i="4"/>
  <c r="T164" i="4"/>
  <c r="R164" i="4"/>
  <c r="P164" i="4"/>
  <c r="J164" i="4"/>
  <c r="BE164" i="4" s="1"/>
  <c r="BK160" i="4"/>
  <c r="BI160" i="4"/>
  <c r="BH160" i="4"/>
  <c r="BG160" i="4"/>
  <c r="BF160" i="4"/>
  <c r="T160" i="4"/>
  <c r="R160" i="4"/>
  <c r="P160" i="4"/>
  <c r="J160" i="4"/>
  <c r="BE160" i="4" s="1"/>
  <c r="BK126" i="4"/>
  <c r="BI126" i="4"/>
  <c r="BH126" i="4"/>
  <c r="BG126" i="4"/>
  <c r="BF126" i="4"/>
  <c r="T126" i="4"/>
  <c r="R126" i="4"/>
  <c r="P126" i="4"/>
  <c r="J126" i="4"/>
  <c r="BE126" i="4" s="1"/>
  <c r="BK123" i="4"/>
  <c r="BI123" i="4"/>
  <c r="BH123" i="4"/>
  <c r="BG123" i="4"/>
  <c r="BF123" i="4"/>
  <c r="T123" i="4"/>
  <c r="R123" i="4"/>
  <c r="P123" i="4"/>
  <c r="J123" i="4"/>
  <c r="BE123" i="4" s="1"/>
  <c r="BK120" i="4"/>
  <c r="BI120" i="4"/>
  <c r="BH120" i="4"/>
  <c r="BG120" i="4"/>
  <c r="BF120" i="4"/>
  <c r="T120" i="4"/>
  <c r="R120" i="4"/>
  <c r="P120" i="4"/>
  <c r="J120" i="4"/>
  <c r="BE120" i="4" s="1"/>
  <c r="BK117" i="4"/>
  <c r="BI117" i="4"/>
  <c r="BH117" i="4"/>
  <c r="BG117" i="4"/>
  <c r="BF117" i="4"/>
  <c r="T117" i="4"/>
  <c r="R117" i="4"/>
  <c r="P117" i="4"/>
  <c r="J117" i="4"/>
  <c r="BE117" i="4" s="1"/>
  <c r="BK113" i="4"/>
  <c r="BI113" i="4"/>
  <c r="BH113" i="4"/>
  <c r="BG113" i="4"/>
  <c r="BF113" i="4"/>
  <c r="T113" i="4"/>
  <c r="R113" i="4"/>
  <c r="P113" i="4"/>
  <c r="J113" i="4"/>
  <c r="BE113" i="4" s="1"/>
  <c r="J109" i="4"/>
  <c r="J108" i="4"/>
  <c r="F106" i="4"/>
  <c r="E104" i="4"/>
  <c r="J90" i="4"/>
  <c r="J89" i="4"/>
  <c r="F87" i="4"/>
  <c r="E85" i="4"/>
  <c r="J35" i="4"/>
  <c r="J34" i="4"/>
  <c r="J33" i="4"/>
  <c r="J16" i="4"/>
  <c r="E16" i="4"/>
  <c r="F90" i="4" s="1"/>
  <c r="J15" i="4"/>
  <c r="J13" i="4"/>
  <c r="E13" i="4"/>
  <c r="F108" i="4" s="1"/>
  <c r="J12" i="4"/>
  <c r="J10" i="4"/>
  <c r="J106" i="4" s="1"/>
  <c r="J37" i="2"/>
  <c r="J36" i="2"/>
  <c r="AY95" i="5" s="1"/>
  <c r="J35" i="2"/>
  <c r="AX95" i="5" s="1"/>
  <c r="BI367" i="2"/>
  <c r="BH367" i="2"/>
  <c r="BG367" i="2"/>
  <c r="BF367" i="2"/>
  <c r="T367" i="2"/>
  <c r="R367" i="2"/>
  <c r="P367" i="2"/>
  <c r="BI362" i="2"/>
  <c r="BH362" i="2"/>
  <c r="BG362" i="2"/>
  <c r="BF362" i="2"/>
  <c r="T362" i="2"/>
  <c r="R362" i="2"/>
  <c r="P362" i="2"/>
  <c r="BI358" i="2"/>
  <c r="BH358" i="2"/>
  <c r="BG358" i="2"/>
  <c r="BF358" i="2"/>
  <c r="T358" i="2"/>
  <c r="R358" i="2"/>
  <c r="P358" i="2"/>
  <c r="BI354" i="2"/>
  <c r="BH354" i="2"/>
  <c r="BG354" i="2"/>
  <c r="BF354" i="2"/>
  <c r="T354" i="2"/>
  <c r="R354" i="2"/>
  <c r="P354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7" i="2"/>
  <c r="BH247" i="2"/>
  <c r="BG247" i="2"/>
  <c r="BF247" i="2"/>
  <c r="T247" i="2"/>
  <c r="R247" i="2"/>
  <c r="P247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29" i="2"/>
  <c r="BH229" i="2"/>
  <c r="BG229" i="2"/>
  <c r="BF229" i="2"/>
  <c r="T229" i="2"/>
  <c r="R229" i="2"/>
  <c r="P229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1" i="2"/>
  <c r="BH201" i="2"/>
  <c r="BG201" i="2"/>
  <c r="BF201" i="2"/>
  <c r="T201" i="2"/>
  <c r="R201" i="2"/>
  <c r="P201" i="2"/>
  <c r="BI195" i="2"/>
  <c r="BH195" i="2"/>
  <c r="BG195" i="2"/>
  <c r="BF195" i="2"/>
  <c r="T195" i="2"/>
  <c r="R195" i="2"/>
  <c r="P195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J116" i="2"/>
  <c r="J115" i="2"/>
  <c r="F113" i="2"/>
  <c r="E111" i="2"/>
  <c r="J92" i="2"/>
  <c r="J91" i="2"/>
  <c r="F89" i="2"/>
  <c r="E87" i="2"/>
  <c r="F116" i="2"/>
  <c r="F115" i="2"/>
  <c r="J113" i="2"/>
  <c r="E7" i="2"/>
  <c r="E85" i="2" s="1"/>
  <c r="BK236" i="2"/>
  <c r="BK187" i="2"/>
  <c r="BK164" i="2"/>
  <c r="BK146" i="2"/>
  <c r="BK283" i="2"/>
  <c r="BK171" i="2"/>
  <c r="BK140" i="2"/>
  <c r="BK267" i="2"/>
  <c r="BK152" i="2"/>
  <c r="BK131" i="2"/>
  <c r="BK264" i="2"/>
  <c r="BK167" i="2"/>
  <c r="BK128" i="2"/>
  <c r="BK354" i="2"/>
  <c r="BK277" i="2"/>
  <c r="BK195" i="2"/>
  <c r="BK175" i="2"/>
  <c r="BK137" i="2"/>
  <c r="BK341" i="2"/>
  <c r="BK325" i="2"/>
  <c r="BK287" i="2"/>
  <c r="BK253" i="2"/>
  <c r="BK229" i="2"/>
  <c r="BK134" i="2"/>
  <c r="BK367" i="2"/>
  <c r="BK349" i="2"/>
  <c r="BK327" i="2"/>
  <c r="BK281" i="2"/>
  <c r="BK273" i="2"/>
  <c r="BK251" i="2"/>
  <c r="BK178" i="2"/>
  <c r="BK158" i="2"/>
  <c r="BK206" i="2"/>
  <c r="BK169" i="2"/>
  <c r="BK155" i="2"/>
  <c r="BK345" i="2"/>
  <c r="BK331" i="2"/>
  <c r="BK311" i="2"/>
  <c r="BK275" i="2"/>
  <c r="BK258" i="2"/>
  <c r="BK210" i="2"/>
  <c r="BK185" i="2"/>
  <c r="BK358" i="2"/>
  <c r="BK315" i="2"/>
  <c r="BK260" i="2"/>
  <c r="BK256" i="2"/>
  <c r="BK240" i="2"/>
  <c r="BK217" i="2"/>
  <c r="BK143" i="2"/>
  <c r="BK337" i="2"/>
  <c r="BK329" i="2"/>
  <c r="BK333" i="2"/>
  <c r="BK313" i="2"/>
  <c r="BK279" i="2"/>
  <c r="BK269" i="2"/>
  <c r="BK201" i="2"/>
  <c r="BK149" i="2"/>
  <c r="BK362" i="2"/>
  <c r="BK347" i="2"/>
  <c r="BK285" i="2"/>
  <c r="BK247" i="2"/>
  <c r="BK220" i="2"/>
  <c r="BK122" i="2"/>
  <c r="BK271" i="2"/>
  <c r="BK215" i="2"/>
  <c r="BK161" i="2"/>
  <c r="BK125" i="2"/>
  <c r="J112" i="4" l="1"/>
  <c r="P112" i="4"/>
  <c r="R112" i="4"/>
  <c r="T112" i="4"/>
  <c r="F109" i="4"/>
  <c r="J87" i="4"/>
  <c r="F89" i="4"/>
  <c r="F34" i="4"/>
  <c r="J32" i="4"/>
  <c r="F33" i="4"/>
  <c r="BK112" i="4"/>
  <c r="F35" i="4"/>
  <c r="J31" i="4"/>
  <c r="F31" i="4"/>
  <c r="F32" i="4"/>
  <c r="T121" i="2"/>
  <c r="T120" i="2" s="1"/>
  <c r="T119" i="2" s="1"/>
  <c r="R121" i="2"/>
  <c r="R120" i="2" s="1"/>
  <c r="R119" i="2" s="1"/>
  <c r="P121" i="2"/>
  <c r="P120" i="2" s="1"/>
  <c r="P119" i="2" s="1"/>
  <c r="AU95" i="5" s="1"/>
  <c r="AU94" i="5" s="1"/>
  <c r="BK121" i="2"/>
  <c r="F91" i="2"/>
  <c r="E109" i="2"/>
  <c r="BE128" i="2"/>
  <c r="BE134" i="2"/>
  <c r="BE149" i="2"/>
  <c r="BE152" i="2"/>
  <c r="BE158" i="2"/>
  <c r="BE167" i="2"/>
  <c r="BE171" i="2"/>
  <c r="BE187" i="2"/>
  <c r="BE201" i="2"/>
  <c r="BE229" i="2"/>
  <c r="BE236" i="2"/>
  <c r="BE247" i="2"/>
  <c r="BE251" i="2"/>
  <c r="BE264" i="2"/>
  <c r="BE267" i="2"/>
  <c r="BE269" i="2"/>
  <c r="BE273" i="2"/>
  <c r="BE281" i="2"/>
  <c r="BE287" i="2"/>
  <c r="BE313" i="2"/>
  <c r="BE325" i="2"/>
  <c r="BE327" i="2"/>
  <c r="BE329" i="2"/>
  <c r="BE341" i="2"/>
  <c r="BE349" i="2"/>
  <c r="BE367" i="2"/>
  <c r="J89" i="2"/>
  <c r="BE122" i="2"/>
  <c r="BE137" i="2"/>
  <c r="BE140" i="2"/>
  <c r="BE146" i="2"/>
  <c r="BE161" i="2"/>
  <c r="BE164" i="2"/>
  <c r="BE185" i="2"/>
  <c r="BE195" i="2"/>
  <c r="BE210" i="2"/>
  <c r="BE215" i="2"/>
  <c r="BE240" i="2"/>
  <c r="BE253" i="2"/>
  <c r="BE258" i="2"/>
  <c r="BE271" i="2"/>
  <c r="BE279" i="2"/>
  <c r="BE283" i="2"/>
  <c r="BE315" i="2"/>
  <c r="BE333" i="2"/>
  <c r="BE345" i="2"/>
  <c r="BE347" i="2"/>
  <c r="BE354" i="2"/>
  <c r="BE358" i="2"/>
  <c r="BE362" i="2"/>
  <c r="F92" i="2"/>
  <c r="BE125" i="2"/>
  <c r="BE131" i="2"/>
  <c r="BE143" i="2"/>
  <c r="BE155" i="2"/>
  <c r="BE169" i="2"/>
  <c r="BE175" i="2"/>
  <c r="BE178" i="2"/>
  <c r="BE206" i="2"/>
  <c r="BE217" i="2"/>
  <c r="BE220" i="2"/>
  <c r="BE256" i="2"/>
  <c r="BE260" i="2"/>
  <c r="BE275" i="2"/>
  <c r="BE277" i="2"/>
  <c r="BE285" i="2"/>
  <c r="BE311" i="2"/>
  <c r="BE331" i="2"/>
  <c r="BE337" i="2"/>
  <c r="F36" i="2"/>
  <c r="BC95" i="5" s="1"/>
  <c r="BC94" i="5" s="1"/>
  <c r="F35" i="2"/>
  <c r="BB95" i="5" s="1"/>
  <c r="BB94" i="5" s="1"/>
  <c r="W31" i="5" s="1"/>
  <c r="J34" i="2"/>
  <c r="AW95" i="5" s="1"/>
  <c r="F37" i="2"/>
  <c r="BD95" i="5" s="1"/>
  <c r="BD94" i="5" s="1"/>
  <c r="W33" i="5" s="1"/>
  <c r="F34" i="2"/>
  <c r="BA95" i="5" s="1"/>
  <c r="BA94" i="5" s="1"/>
  <c r="W30" i="5" s="1"/>
  <c r="AY94" i="5" l="1"/>
  <c r="W32" i="5"/>
  <c r="AW94" i="5"/>
  <c r="AK30" i="5" s="1"/>
  <c r="AX94" i="5"/>
  <c r="J28" i="4"/>
  <c r="J94" i="4"/>
  <c r="AG95" i="5" s="1"/>
  <c r="J37" i="4"/>
  <c r="BK120" i="2"/>
  <c r="F33" i="2"/>
  <c r="AZ95" i="5" s="1"/>
  <c r="AZ94" i="5" s="1"/>
  <c r="J33" i="2"/>
  <c r="AV95" i="5" s="1"/>
  <c r="AT95" i="5" s="1"/>
  <c r="J119" i="2" l="1"/>
  <c r="AV94" i="5"/>
  <c r="W29" i="5"/>
  <c r="AN95" i="5"/>
  <c r="BK119" i="2"/>
  <c r="J96" i="2" l="1"/>
  <c r="J97" i="2"/>
  <c r="AK29" i="5"/>
  <c r="AT94" i="5"/>
  <c r="J30" i="2"/>
  <c r="AG96" i="5" s="1"/>
  <c r="AN96" i="5" l="1"/>
  <c r="AG94" i="5"/>
  <c r="J39" i="2"/>
  <c r="AK26" i="5" l="1"/>
  <c r="AK35" i="5" s="1"/>
  <c r="AN94" i="5"/>
</calcChain>
</file>

<file path=xl/sharedStrings.xml><?xml version="1.0" encoding="utf-8"?>
<sst xmlns="http://schemas.openxmlformats.org/spreadsheetml/2006/main" count="3025" uniqueCount="644">
  <si>
    <t>Export Komplet</t>
  </si>
  <si>
    <t/>
  </si>
  <si>
    <t>2.0</t>
  </si>
  <si>
    <t>ZAMOK</t>
  </si>
  <si>
    <t>False</t>
  </si>
  <si>
    <t>{d3fbc6fd-0272-4940-a844-3d0241976053}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</si>
  <si>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</si>
  <si>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</si>
  <si>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</si>
  <si>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</si>
  <si>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</si>
  <si>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</si>
  <si>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</si>
  <si>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</si>
  <si>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1680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</si>
  <si>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</si>
  <si>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</si>
  <si>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Parkovací dům Oblastní nemocnice Trutnov-DPS</t>
  </si>
  <si>
    <t>KSO:</t>
  </si>
  <si>
    <t>CC-CZ:</t>
  </si>
  <si>
    <t>Místo:</t>
  </si>
  <si>
    <t>Oblastní nemocnice Trutnov</t>
  </si>
  <si>
    <t>Datum:</t>
  </si>
  <si>
    <t>21. 11. 2024</t>
  </si>
  <si>
    <t>Zadavatel:</t>
  </si>
  <si>
    <t>IČ:</t>
  </si>
  <si>
    <t>A99 s.r.o., Purkyňova 71/99, 612 00 BRNO</t>
  </si>
  <si>
    <t>DIČ:</t>
  </si>
  <si>
    <t>Uchazeč:</t>
  </si>
  <si>
    <t>Vyplň údaj</t>
  </si>
  <si>
    <t>Projektant:</t>
  </si>
  <si>
    <t>Ing. Jana Janíková</t>
  </si>
  <si>
    <t>True</t>
  </si>
  <si>
    <t>Zpracovatel:</t>
  </si>
  <si>
    <t>46344535</t>
  </si>
  <si>
    <t>ZaKT Brno s.r.o., Ponávka 185/2, 602 00 Brno</t>
  </si>
  <si>
    <t>CZ46344535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</si>
  <si>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</si>
  <si>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</si>
  <si>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</si>
  <si>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</si>
  <si>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</si>
  <si>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</si>
  <si>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</si>
  <si>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</si>
  <si>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</si>
  <si>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</si>
  <si>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</si>
  <si>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</si>
  <si>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</si>
  <si>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</si>
  <si>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</si>
  <si>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</si>
  <si>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</si>
  <si>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</si>
  <si>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</si>
  <si>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</si>
  <si>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</si>
  <si>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</si>
  <si>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</si>
  <si>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</si>
  <si>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</si>
  <si>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</si>
  <si>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</si>
  <si>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</si>
  <si>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</si>
  <si>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</si>
  <si>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</si>
  <si>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</si>
  <si>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</si>
  <si>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</si>
  <si>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</si>
  <si>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</si>
  <si>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</si>
  <si>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</si>
  <si>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</si>
  <si>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</si>
  <si>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</si>
  <si>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</si>
  <si>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</si>
  <si>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</si>
  <si>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</si>
  <si>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</si>
  <si>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 800-2</t>
  </si>
  <si>
    <t>Rozpočet-Sadové úpravy</t>
  </si>
  <si>
    <t>STA</t>
  </si>
  <si>
    <t>1</t>
  </si>
  <si>
    <t>{2771418d-d727-46e8-9ce3-f99a93822fb4}</t>
  </si>
  <si>
    <t>2</t>
  </si>
  <si>
    <t>KRYCÍ LIST SOUPISU PRACÍ</t>
  </si>
  <si>
    <t>Objekt:</t>
  </si>
  <si>
    <t>IO 800-2 - Rozpočet-Sadové úpravy</t>
  </si>
  <si>
    <t>Trutnov</t>
  </si>
  <si>
    <t>ZaKT s.r.o., Ponávka 185/2, 602 00 Brno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</si>
  <si>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</si>
  <si>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</si>
  <si>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</si>
  <si>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</si>
  <si>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</si>
  <si>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</si>
  <si>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</si>
  <si>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</si>
  <si>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</si>
  <si>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</si>
  <si>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</si>
  <si>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</si>
  <si>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</si>
  <si>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</si>
  <si>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</si>
  <si>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</si>
  <si>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</si>
  <si>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</si>
  <si>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</si>
  <si>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</si>
  <si>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</si>
  <si>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</si>
  <si>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</si>
  <si>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</si>
  <si>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</si>
  <si>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</si>
  <si>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184852235</t>
  </si>
  <si>
    <t>Řez stromu zdravotní o ploše koruny přes 60 do 90 m2 lezeckou technikou</t>
  </si>
  <si>
    <t>kus</t>
  </si>
  <si>
    <t>CS ÚRS 2024 02</t>
  </si>
  <si>
    <t>4</t>
  </si>
  <si>
    <t>1561150973</t>
  </si>
  <si>
    <t>PP</t>
  </si>
  <si>
    <t>Řez stromů prováděný lezeckou technikou zdravotní (S-RZ), plocha koruny stromu přes 60 do 90 m2</t>
  </si>
  <si>
    <t>P</t>
  </si>
  <si>
    <t>Poznámka k položce:_x000D_
dle inventarizační tabulky dř.č.:170</t>
  </si>
  <si>
    <t>184852236</t>
  </si>
  <si>
    <t>Řez stromu zdravotní o ploše koruny přes 90 do 120 m2 lezeckou technikou</t>
  </si>
  <si>
    <t>1555158861</t>
  </si>
  <si>
    <t>Řez stromů prováděný lezeckou technikou zdravotní (S-RZ), plocha koruny stromu přes 90 do 120 m2</t>
  </si>
  <si>
    <t>Poznámka k položce:_x000D_
dle inventarizační tabulky dř.č.: 57, 71, 168, 177</t>
  </si>
  <si>
    <t>3</t>
  </si>
  <si>
    <t>184852238</t>
  </si>
  <si>
    <t>Řez stromu zdravotní o ploše koruny přes 150 do 180 m2 lezeckou technikou</t>
  </si>
  <si>
    <t>-433369348</t>
  </si>
  <si>
    <t>Řez stromů prováděný lezeckou technikou zdravotní (S-RZ), plocha koruny stromu přes 150 do 180 m2</t>
  </si>
  <si>
    <t>Poznámka k položce:_x000D_
dle inventarizační tabulky dř.č.: 61, 62, 74, 84, 90, 108</t>
  </si>
  <si>
    <t>184852239</t>
  </si>
  <si>
    <t>Řez stromu zdravotní o ploše koruny přes 180 do 210 m2 lezeckou technikou</t>
  </si>
  <si>
    <t>-158442556</t>
  </si>
  <si>
    <t>Řez stromů prováděný lezeckou technikou zdravotní (S-RZ), plocha koruny stromu přes 180 do 210 m2</t>
  </si>
  <si>
    <t>Poznámka k položce:_x000D_
dle inventarizační tabulky dř.č.: 63, 79, 86, 88</t>
  </si>
  <si>
    <t>5</t>
  </si>
  <si>
    <t>184852241</t>
  </si>
  <si>
    <t>Řez stromu zdravotní o ploše koruny přes 210 do 240 m2 lezeckou technikou</t>
  </si>
  <si>
    <t>-596944804</t>
  </si>
  <si>
    <t>Řez stromů prováděný lezeckou technikou zdravotní (S-RZ), plocha koruny stromu přes 210 do 240 m2</t>
  </si>
  <si>
    <t>Poznámka k položce:_x000D_
dle inventarizační tabulky dř.č.: 59, 73, 75, 76</t>
  </si>
  <si>
    <t>6</t>
  </si>
  <si>
    <t>184852243</t>
  </si>
  <si>
    <t>Řez stromu zdravotní o ploše koruny přes 270 do 300 m2 lezeckou technikou</t>
  </si>
  <si>
    <t>-1276874326</t>
  </si>
  <si>
    <t>Řez stromů prováděný lezeckou technikou zdravotní (S-RZ), plocha koruny stromu přes 270 do 300 m2</t>
  </si>
  <si>
    <t>Poznámka k položce:_x000D_
dle inventarizační tabulky dř.č.: 64, 104</t>
  </si>
  <si>
    <t>7</t>
  </si>
  <si>
    <t>184852244</t>
  </si>
  <si>
    <t>Řez stromu zdravotní o ploše koruny přes 300 do 330 m2 lezeckou technikou</t>
  </si>
  <si>
    <t>440330199</t>
  </si>
  <si>
    <t>Řez stromů prováděný lezeckou technikou zdravotní (S-RZ), plocha koruny stromu přes 300 do 330 m2</t>
  </si>
  <si>
    <t>Poznámka k položce:_x000D_
dle inventarizační tabulky dř.č.: 66</t>
  </si>
  <si>
    <t>8</t>
  </si>
  <si>
    <t>184852246</t>
  </si>
  <si>
    <t>Řez stromu zdravotní o ploše koruny přes 360 do 390 m2 lezeckou technikou</t>
  </si>
  <si>
    <t>-216272441</t>
  </si>
  <si>
    <t>Řez stromů prováděný lezeckou technikou zdravotní (S-RZ), plocha koruny stromu přes 360 do 390 m2</t>
  </si>
  <si>
    <t>Poznámka k položce:_x000D_
dle inventarizační tabulky dř.č.: 97, 183</t>
  </si>
  <si>
    <t>9</t>
  </si>
  <si>
    <t>184852247</t>
  </si>
  <si>
    <t>Řez stromu zdravotní o ploše koruny přes 390 do 420 m2 lezeckou technikou</t>
  </si>
  <si>
    <t>742028555</t>
  </si>
  <si>
    <t>Řez stromů prováděný lezeckou technikou zdravotní (S-RZ), plocha koruny stromu přes 390 do 420 m2</t>
  </si>
  <si>
    <t>Poznámka k položce:_x000D_
dle inventarizační tabulky dř.č.: 85</t>
  </si>
  <si>
    <t>10</t>
  </si>
  <si>
    <t>184852249</t>
  </si>
  <si>
    <t>Řez stromu zdravotní o ploše koruny přes 450 do 480 m2 lezeckou technikou</t>
  </si>
  <si>
    <t>-1191958900</t>
  </si>
  <si>
    <t>Řez stromů prováděný lezeckou technikou zdravotní (S-RZ), plocha koruny stromu přes 450 do 480 m2</t>
  </si>
  <si>
    <t>Poznámka k položce:_x000D_
dle inventarizační tabulky dř.č.: 54</t>
  </si>
  <si>
    <t>11</t>
  </si>
  <si>
    <t>184852438</t>
  </si>
  <si>
    <t>Řez stromu redukční o ploše koruny přes 150 do 180 m2 lezeckou technikou</t>
  </si>
  <si>
    <t>1268072977</t>
  </si>
  <si>
    <t>Řez stromů prováděný lezeckou technikou redukční obvodový (S-RO), plocha koruny stromu přes 150 do 180 m2</t>
  </si>
  <si>
    <t>Poznámka k položce:_x000D_
dle inventarizační tabulky dř.č.: 62</t>
  </si>
  <si>
    <t>184852439</t>
  </si>
  <si>
    <t>Řez stromu redukční o ploše koruny přes 180 do 210 m2 lezeckou technikou</t>
  </si>
  <si>
    <t>-227077453</t>
  </si>
  <si>
    <t>Řez stromů prováděný lezeckou technikou redukční obvodový (S-RO), plocha koruny stromu přes 180 do 210 m2</t>
  </si>
  <si>
    <t>Poznámka k položce:_x000D_
dle inventarizační tabulky dř.č.: 63, 173</t>
  </si>
  <si>
    <t>13</t>
  </si>
  <si>
    <t>184852443</t>
  </si>
  <si>
    <t>Řez stromu redukční o ploše koruny přes 270 do 300 m2 lezeckou technikou</t>
  </si>
  <si>
    <t>-896272490</t>
  </si>
  <si>
    <t>Řez stromů prováděný lezeckou technikou redukční obvodový (S-RO), plocha koruny stromu přes 270 do 300 m2</t>
  </si>
  <si>
    <t>Poznámka k položce:_x000D_
dle inventarizační tabulky dř.č.: 64</t>
  </si>
  <si>
    <t>14</t>
  </si>
  <si>
    <t>184852446</t>
  </si>
  <si>
    <t>Řez stromu redukční o ploše koruny přes 360 do 390 m2 lezeckou technikou</t>
  </si>
  <si>
    <t>-18321521</t>
  </si>
  <si>
    <t>Řez stromů prováděný lezeckou technikou redukční obvodový (S-RO), plocha koruny stromu přes 360 do 390 m2</t>
  </si>
  <si>
    <t>Poznámka k položce:_x000D_
dle inventarizační tabulky dř.č.: 97</t>
  </si>
  <si>
    <t>15</t>
  </si>
  <si>
    <t>184818312</t>
  </si>
  <si>
    <t>Instalace dynamické vazby pro zajištění koruny stromu přes 1 do 3 lan</t>
  </si>
  <si>
    <t>1214202118</t>
  </si>
  <si>
    <t>Instalace bezpečnostních vazeb pro zajištění koruny stromu dynamická přes 1 do 3 lan</t>
  </si>
  <si>
    <t>Poznámka k položce:_x000D_
dle inventarizační tabulky dř.č.: 240, 241</t>
  </si>
  <si>
    <t>16</t>
  </si>
  <si>
    <t>M</t>
  </si>
  <si>
    <t>67543204</t>
  </si>
  <si>
    <t>vazba stromu bezpečnostní dynamická nosnost lana 4t</t>
  </si>
  <si>
    <t>sada</t>
  </si>
  <si>
    <t>169196071</t>
  </si>
  <si>
    <t>17</t>
  </si>
  <si>
    <t>181114711</t>
  </si>
  <si>
    <t>Odstranění kamene sebráním a naložením na dopravní prostředek hmotnosti jednotlivě do 15 kg</t>
  </si>
  <si>
    <t>m3</t>
  </si>
  <si>
    <t>-240485499</t>
  </si>
  <si>
    <t>Odstranění kamene z pozemku sebráním kamene, hmotnosti jednotlivě do 15 kg</t>
  </si>
  <si>
    <t>18</t>
  </si>
  <si>
    <t>181111111</t>
  </si>
  <si>
    <t>Plošná úprava terénu do 500 m2 zemina skupiny 1 až 4 nerovnosti přes 50 do 100 mm v rovinně a svahu do 1:5</t>
  </si>
  <si>
    <t>m2</t>
  </si>
  <si>
    <t>745745569</t>
  </si>
  <si>
    <t>Plošná úprava terénu v zemině skupiny 1 až 4 s urovnáním povrchu bez doplnění ornice souvislé plochy do 500 m2 při nerovnostech terénu přes 50 do 100 mm v rovině nebo na svahu do 1:5</t>
  </si>
  <si>
    <t>Poznámka k položce:_x000D_
plochy trávníku v rovině</t>
  </si>
  <si>
    <t>VV</t>
  </si>
  <si>
    <t>274+5</t>
  </si>
  <si>
    <t>19</t>
  </si>
  <si>
    <t>181111112</t>
  </si>
  <si>
    <t>Plošná úprava terénu do 500 m2 zemina skupiny 1 až 4 nerovnosti přes 50 do 100 mm ve svahu přes 1:5 do 1:2</t>
  </si>
  <si>
    <t>1552249036</t>
  </si>
  <si>
    <t>Plošná úprava terénu v zemině skupiny 1 až 4 s urovnáním povrchu bez doplnění ornice souvislé plochy do 500 m2 při nerovnostech terénu přes 50 do 100 mm na svahu přes 1:5 do 1:2</t>
  </si>
  <si>
    <t>Poznámka k položce:_x000D_
travinobylinné společenstvo ve svahu</t>
  </si>
  <si>
    <t>20</t>
  </si>
  <si>
    <t>183402121</t>
  </si>
  <si>
    <t>Rozrušení půdy souvislé pl přes 100 do 500 m2 hl přes 50 do 150 mm v rovině a svahu do 1:5</t>
  </si>
  <si>
    <t>-1982522616</t>
  </si>
  <si>
    <t>Rozrušení půdy na hloubku přes 50 do 150 mm souvislé plochy do 500 m2 v rovině nebo na svahu do 1:5</t>
  </si>
  <si>
    <t>trávník okolo parkovacího domu v rovině</t>
  </si>
  <si>
    <t>274</t>
  </si>
  <si>
    <t>trávník nad výkopem inženýrské sítě</t>
  </si>
  <si>
    <t>225</t>
  </si>
  <si>
    <t>Součet</t>
  </si>
  <si>
    <t>183402122</t>
  </si>
  <si>
    <t>Rozrušení půdy souvislé pl přes 100 do 500 m2 hl přes 50 do 150 mm ve svahu přes 1:5 do 1:2</t>
  </si>
  <si>
    <t>411618299</t>
  </si>
  <si>
    <t>Rozrušení půdy na hloubku přes 50 do 150 mm souvislé plochy do 500 m2 na svahu přes 1:5 do 1:2</t>
  </si>
  <si>
    <t>22</t>
  </si>
  <si>
    <t>167151102</t>
  </si>
  <si>
    <t>Nakládání výkopku z hornin třídy těžitelnosti II, skupiny 4 a 5 do 100 m3</t>
  </si>
  <si>
    <t>CS ÚRS 2020 02</t>
  </si>
  <si>
    <t>-1317051902</t>
  </si>
  <si>
    <t>Nakládání, skládání a překládání neulehlého výkopku nebo sypaniny strojně nakládání, množství do 100 m3, z horniny třídy těžitelnosti II, skupiny 4 a 5</t>
  </si>
  <si>
    <t>ohumusování ploch trávníku kolem parkovacího domu v rovině</t>
  </si>
  <si>
    <t>274*0,15</t>
  </si>
  <si>
    <t xml:space="preserve">zemina pro výměnu půdy v jamkách </t>
  </si>
  <si>
    <t>14*0,2</t>
  </si>
  <si>
    <t>23</t>
  </si>
  <si>
    <t>162751117</t>
  </si>
  <si>
    <t>Vodorovné přemístění do 10000 m výkopku/sypaniny z horniny třídy těžitelnosti I, skupiny 1 až 3</t>
  </si>
  <si>
    <t>-1874345247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</si>
  <si>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</si>
  <si>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24</t>
  </si>
  <si>
    <t>M1</t>
  </si>
  <si>
    <t>substrát pro výměnu půdy v jamkách - substrát pro výsadbu okrasných rostlin</t>
  </si>
  <si>
    <t>1575503277</t>
  </si>
  <si>
    <t>Poznámka k položce:_x000D_
substrát pro okrasné rostliny: rašelina, vyzrálý kůrový humus, nízká hodnota pH, základní živiny (vodorozpustné krystalické hnojivo) a stopové prvky (soubor živin pro vitalitu a regeneraci rostlin)</t>
  </si>
  <si>
    <t>25</t>
  </si>
  <si>
    <t>M2</t>
  </si>
  <si>
    <t>substrát pro zakládání trávníků volně ložený</t>
  </si>
  <si>
    <t>1426877628</t>
  </si>
  <si>
    <t>Poznámka k položce:_x000D_
složen´í" jemně prosátá rašelina, kvalitní kompost, speciální křemičitý písek, upravené pH</t>
  </si>
  <si>
    <t>26</t>
  </si>
  <si>
    <t>162351103</t>
  </si>
  <si>
    <t>Vodorovné přemístění přes 50 do 500 m výkopku/sypaniny z horniny třídy těžitelnosti I skupiny 1 až 3</t>
  </si>
  <si>
    <t>-1765894717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</si>
  <si>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</si>
  <si>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Poznámka k položce:_x000D_
přesun substrátu po staveništi</t>
  </si>
  <si>
    <t>(274*0,15)+(14*0,2)</t>
  </si>
  <si>
    <t>27</t>
  </si>
  <si>
    <t>181006112</t>
  </si>
  <si>
    <t>Rozprostření zemint l vrstvy do 0,15 m schopných zúrodnění v rovině a sklonu do 1:5</t>
  </si>
  <si>
    <t>-862763105</t>
  </si>
  <si>
    <t>Rozprostření zemin schopných zúrodnění v rovině a ve sklonu do 1:5, tloušťka vrstvy přes 0,10 do 0,15 m</t>
  </si>
  <si>
    <t>28</t>
  </si>
  <si>
    <t>183403141</t>
  </si>
  <si>
    <t>Obdělání půdy rytím starého trávníku v rovině a svahu do 1:5</t>
  </si>
  <si>
    <t>1595902461</t>
  </si>
  <si>
    <t>Obdělání půdy rytím starého trávníku v rovině nebo na svahu do 1:5</t>
  </si>
  <si>
    <t>Poznámka k položce:_x000D_
záhon pro popínavky</t>
  </si>
  <si>
    <t>29</t>
  </si>
  <si>
    <t>183403153</t>
  </si>
  <si>
    <t>Obdělání půdy hrabáním v rovině a svahu do 1:5</t>
  </si>
  <si>
    <t>1622732758</t>
  </si>
  <si>
    <t>Obdělání půdy hrabáním v rovině nebo na svahu do 1:5</t>
  </si>
  <si>
    <t>záhon pro popínavky</t>
  </si>
  <si>
    <t xml:space="preserve">plochy trávníku v rovině - uhrabání plochy </t>
  </si>
  <si>
    <t>plochy trávníků nad položenou inženýrskou sítí</t>
  </si>
  <si>
    <t>30</t>
  </si>
  <si>
    <t>183403161</t>
  </si>
  <si>
    <t>Obdělání půdy válením v rovině a svahu do 1:5</t>
  </si>
  <si>
    <t>-1597909392</t>
  </si>
  <si>
    <t>Obdělání půdy válením v rovině nebo na svahu do 1:5</t>
  </si>
  <si>
    <t>plochy trávníku okolo parkovacího domu - uválení povrchu před setím + zaválení osiva profilovaným válcem</t>
  </si>
  <si>
    <t>274*2</t>
  </si>
  <si>
    <t>plochy trávníku nad výkopem inženýrské sítě- uválení povrchu před setím + zaválení osiva profilovaným válcem</t>
  </si>
  <si>
    <t>225*2</t>
  </si>
  <si>
    <t>31</t>
  </si>
  <si>
    <t>183403261</t>
  </si>
  <si>
    <t>Obdělání půdy válením ve svahu přes 1:5 do 1:2</t>
  </si>
  <si>
    <t>458767027</t>
  </si>
  <si>
    <t>Obdělání půdy válením na svahu přes 1:5 do 1:2</t>
  </si>
  <si>
    <t>uválení povrchu pro výsev travinobylinného společenstva + zaválení osiva profilovaným válcem</t>
  </si>
  <si>
    <t>895*2</t>
  </si>
  <si>
    <t>32</t>
  </si>
  <si>
    <t>181411131</t>
  </si>
  <si>
    <t>Založení parkového trávníku výsevem pl do 1000 m2 v rovině a ve svahu do 1:5</t>
  </si>
  <si>
    <t>-764007204</t>
  </si>
  <si>
    <t>Založení trávníku na půdě předem připravené plochy do 1000 m2 výsevem včetně utažení parkového v rovině nebo na svahu do 1:5</t>
  </si>
  <si>
    <t>trávník okolo parkovacího domu</t>
  </si>
  <si>
    <t>33</t>
  </si>
  <si>
    <t>M11</t>
  </si>
  <si>
    <t>parková travní směs do sucha</t>
  </si>
  <si>
    <t>kg</t>
  </si>
  <si>
    <t>1823673595</t>
  </si>
  <si>
    <t>Poznámka k položce:_x000D_
Složení: jílek vytrvalý 'Amiata' 10 %, jílek vytrvalý 'Barthilde' 10 %, jílek vytrvalý 'Barorlando' 15 %, kostřava červená dlouze výběžkatá 'Bardance' 15 %, kostřava červená krátce výběžkatá 'Barpearl' 5 %, kostřava červená trsnatá 'Barchip' 10 %, kostřava drsnolistá 'Hardtop' 5 %, kostřava drsnolistá 'Dorotka' 15 %, lipnice luční 'Brooklawn' 15 %</t>
  </si>
  <si>
    <t>(274+225)*0,030</t>
  </si>
  <si>
    <t>34</t>
  </si>
  <si>
    <t>182111111</t>
  </si>
  <si>
    <t>Zpevnění svahu tkaninou nebo rohoží na svahu sklonu přes 1:2 do 1:1</t>
  </si>
  <si>
    <t>-1434003266</t>
  </si>
  <si>
    <t>35</t>
  </si>
  <si>
    <t>JTA.67390880</t>
  </si>
  <si>
    <t>textilie jutařská PETEX 400g/m2 š 150cm</t>
  </si>
  <si>
    <t>-678402481</t>
  </si>
  <si>
    <t>421*1,1 'Přepočtené koeficientem množství</t>
  </si>
  <si>
    <t>36</t>
  </si>
  <si>
    <t>182911121</t>
  </si>
  <si>
    <t>Zpevnění svahu prkny sklon svahu přes 1:2 do 1:1</t>
  </si>
  <si>
    <t>-1124802907</t>
  </si>
  <si>
    <t>Zpevnění svahu prkny v zemině skupiny 1 až 4 na svahu přes 1:2 do 1:1</t>
  </si>
  <si>
    <t>37</t>
  </si>
  <si>
    <t>181411122</t>
  </si>
  <si>
    <t>Založení lučního trávníku výsevem pl do 1000 m2 ve svahu přes 1:5 do 1:2</t>
  </si>
  <si>
    <t>-2092790618</t>
  </si>
  <si>
    <t>Založení trávníku na půdě předem připravené plochy do 1000 m2 výsevem včetně utažení lučního na svahu přes 1:5 do 1:2</t>
  </si>
  <si>
    <t>38</t>
  </si>
  <si>
    <t>M12</t>
  </si>
  <si>
    <t>protierozní travní směs</t>
  </si>
  <si>
    <t>-2065881277</t>
  </si>
  <si>
    <t>Poznámka k položce:_x000D_
Složení: Jílek vytrvalý 2n 30%, lipnice luční 10%, kostřava červená dlouze výběžkatá 15%, kostřava červená krátce výběžkatá 10%, jílek mnohokvětý 10% kostřava rákosovitá 25%</t>
  </si>
  <si>
    <t>895*0,030</t>
  </si>
  <si>
    <t>111151121</t>
  </si>
  <si>
    <t>Pokosení trávníku parkového pl do 1000 m2 s odvozem do 20 km v rovině a svahu do 1:5</t>
  </si>
  <si>
    <t>-341854980</t>
  </si>
  <si>
    <t>Pokosení trávníku při souvislé ploše do 1000 m2 parkového v rovině nebo svahu do 1:5</t>
  </si>
  <si>
    <t>274+225</t>
  </si>
  <si>
    <t>40</t>
  </si>
  <si>
    <t>111151132</t>
  </si>
  <si>
    <t>Pokosení trávníku lučního pl do 1000 m2 s odvozem do 20 km ve svahu přes 1:5 do 1:2</t>
  </si>
  <si>
    <t>-1332114450</t>
  </si>
  <si>
    <t>Pokosení trávníku při souvislé ploše do 1000 m2 lučního na svahu přes 1:5 do 1:2</t>
  </si>
  <si>
    <t>41</t>
  </si>
  <si>
    <t>183101221</t>
  </si>
  <si>
    <t>Jamky pro výsadbu s výměnou 50 % půdy zeminy tř 1 až 4 objem do 1 m3 v rovině a svahu do 1:5</t>
  </si>
  <si>
    <t>-288490968</t>
  </si>
  <si>
    <t>Hloubení jamek pro vysazování rostlin v zemině tř.1 až 4 s výměnou půdy z 50% v rovině nebo na svahu do 1:5, objemu přes 0,40 do 1,00 m3</t>
  </si>
  <si>
    <t>42</t>
  </si>
  <si>
    <t>183102221</t>
  </si>
  <si>
    <t>Jamky pro výsadbu s výměnou 50 % půdy zeminy skupiny 1 až 4 obj přes 0,4 do 1 m3 ve svahu přes 1:5 do 1:2</t>
  </si>
  <si>
    <t>574952964</t>
  </si>
  <si>
    <t>Hloubení jamek pro vysazování rostlin v zemině skupiny 1 až 4 s výměnou půdy z 50% na svahu přes 1:5 do 1:2, objemu přes 0,40 do 1,00 m3</t>
  </si>
  <si>
    <t>43</t>
  </si>
  <si>
    <t>184102115</t>
  </si>
  <si>
    <t>Výsadba dřeviny s balem D do 0,6 m do jamky se zalitím v rovině a svahu do 1:5</t>
  </si>
  <si>
    <t>1572948781</t>
  </si>
  <si>
    <t>Výsadba dřeviny s balem do předem vyhloubené jamky se zalitím  v rovině nebo na svahu do 1:5, při průměru balu přes 500 do 600 mm</t>
  </si>
  <si>
    <t>44</t>
  </si>
  <si>
    <t>184102125</t>
  </si>
  <si>
    <t>Výsadba dřeviny s balem D přes 0,5 do 0,6 m do jamky se zalitím ve svahu přes 1:5 do 1:2</t>
  </si>
  <si>
    <t>1817219007</t>
  </si>
  <si>
    <t>Výsadba dřeviny s balem do předem vyhloubené jamky se zalitím na svahu přes 1:5 do 1:2, při průměru balu přes 500 do 600 mm</t>
  </si>
  <si>
    <t>45</t>
  </si>
  <si>
    <t>M13-1</t>
  </si>
  <si>
    <t>Acer campestre alejový strom s balem OK 12-14 cm</t>
  </si>
  <si>
    <t>-1596441118</t>
  </si>
  <si>
    <t>Acer campetre alejový strom s balem OK 12-14 cm</t>
  </si>
  <si>
    <t>46</t>
  </si>
  <si>
    <t>M13-2</t>
  </si>
  <si>
    <t>Acer campestre ´Green Column´ alejový strom s balem OK 12-14 cm</t>
  </si>
  <si>
    <t>644162620</t>
  </si>
  <si>
    <t>47</t>
  </si>
  <si>
    <t>M13-3</t>
  </si>
  <si>
    <t xml:space="preserve">Acer platanoides ´Emerald Queen´ alejový strom s balem OK 12-14 cm </t>
  </si>
  <si>
    <t>-558203041</t>
  </si>
  <si>
    <t>48</t>
  </si>
  <si>
    <t>M13-4</t>
  </si>
  <si>
    <t>Acer campestre ´Elegant´alejový strom s balem OK 12-14 cm</t>
  </si>
  <si>
    <t>-1778939477</t>
  </si>
  <si>
    <t>49</t>
  </si>
  <si>
    <t>M13-5</t>
  </si>
  <si>
    <t>Quercus petraea alejový strom s balem OK 12-14 cm</t>
  </si>
  <si>
    <t>2044715707</t>
  </si>
  <si>
    <t>50</t>
  </si>
  <si>
    <t>M13-6</t>
  </si>
  <si>
    <t>Acer pseudoplatanus alejový strom s balem OK 12-14 cm</t>
  </si>
  <si>
    <t>1841498286</t>
  </si>
  <si>
    <t>183111113</t>
  </si>
  <si>
    <t>Hloubení jamek bez výměny půdy zeminy skupiny 1 až 4 obj přes 0,005 do 0,01 m3 v rovině a svahu do 1:5</t>
  </si>
  <si>
    <t>1196084296</t>
  </si>
  <si>
    <t>Hloubení jamek pro vysazování rostlin v zemině skupiny 1 až 4 bez výměny půdy v rovině nebo na svahu do 1:5, objemu přes 0,005 do 0,01 m3</t>
  </si>
  <si>
    <t>184102111</t>
  </si>
  <si>
    <t>Výsadba dřeviny s balem D přes 0,1 do 0,2 m do jamky se zalitím v rovině a svahu do 1:5</t>
  </si>
  <si>
    <t>243658850</t>
  </si>
  <si>
    <t>Výsadba dřeviny s balem do předem vyhloubené jamky se zalitím v rovině nebo na svahu do 1:5, při průměru balu přes 100 do 200 mm</t>
  </si>
  <si>
    <t>M13-11</t>
  </si>
  <si>
    <t xml:space="preserve">Parthenocissus tricuspidata vel. 40-60 cm, kontejner </t>
  </si>
  <si>
    <t>-1141841075</t>
  </si>
  <si>
    <t>54</t>
  </si>
  <si>
    <t>184801121</t>
  </si>
  <si>
    <t>Ošetřování vysazených dřevin soliterních v rovině a svahu do 1:5</t>
  </si>
  <si>
    <t>-1277419654</t>
  </si>
  <si>
    <t>Ošetření vysazených dřevin  solitérních v rovině nebo na svahu do 1:5</t>
  </si>
  <si>
    <t>55</t>
  </si>
  <si>
    <t>184801122</t>
  </si>
  <si>
    <t>Ošetřování vysazených dřevin solitérních ve svahu přes 1:5 do 1:2</t>
  </si>
  <si>
    <t>1877378438</t>
  </si>
  <si>
    <t>Ošetření vysazených dřevin solitérních na svahu přes 1:5 do 1:2</t>
  </si>
  <si>
    <t>56</t>
  </si>
  <si>
    <t>184801131</t>
  </si>
  <si>
    <t>Ošetřování vysazených dřevin ve skupinách v rovině a svahu do 1:5</t>
  </si>
  <si>
    <t>1524181426</t>
  </si>
  <si>
    <t>Ošetření vysazených dřevin ve skupinách v rovině nebo na svahu do 1:5</t>
  </si>
  <si>
    <t>57</t>
  </si>
  <si>
    <t>184215133</t>
  </si>
  <si>
    <t>Ukotvení kmene dřevin třemi kůly D do 0,1 m délky do 3 m</t>
  </si>
  <si>
    <t>1961268018</t>
  </si>
  <si>
    <t>Ukotvení dřeviny kůly třemi kůly, délky přes 2 do 3 m</t>
  </si>
  <si>
    <t>58</t>
  </si>
  <si>
    <t>60591257</t>
  </si>
  <si>
    <t>kůl vyvazovací dřevěný impregnovaný D 8cm dl 3m</t>
  </si>
  <si>
    <t>-1176390100</t>
  </si>
  <si>
    <t>14*3</t>
  </si>
  <si>
    <t>59</t>
  </si>
  <si>
    <t>M3</t>
  </si>
  <si>
    <t>příčka z půlené frézované kulatiny přůměru 80 mm, délka příčky 0,5 m, celkem 3 ks/strom</t>
  </si>
  <si>
    <t>2101393252</t>
  </si>
  <si>
    <t>60</t>
  </si>
  <si>
    <t>M4</t>
  </si>
  <si>
    <t>vyvazovací páska šíře 40 mm, délka 0,7m/úvazek, celkem 3 ks/strom</t>
  </si>
  <si>
    <t>m</t>
  </si>
  <si>
    <t>-919749561</t>
  </si>
  <si>
    <t>14*3*0,7</t>
  </si>
  <si>
    <t>61</t>
  </si>
  <si>
    <t>184215412</t>
  </si>
  <si>
    <t>Zhotovení závlahové mísy dřevin D do 1,0 m v rovině nebo na svahu do 1:5</t>
  </si>
  <si>
    <t>54659758</t>
  </si>
  <si>
    <t>Zhotovení závlahové mísy u solitérních dřevin v rovině nebo na svahu do 1:5, o průměru mísy přes 0,5 do 1 m</t>
  </si>
  <si>
    <t>62</t>
  </si>
  <si>
    <t>184215422</t>
  </si>
  <si>
    <t>Zhotovení závlahové mísy dřevin D přes 0,5 do 1,0 m na svahu přes 1:5 do 1:2</t>
  </si>
  <si>
    <t>-2030706754</t>
  </si>
  <si>
    <t>Zhotovení závlahové mísy u solitérních dřevin na svahu přes 1:5 do 1:2, o průměru mísy přes 0,5 do 1 m</t>
  </si>
  <si>
    <t>63</t>
  </si>
  <si>
    <t>185802113</t>
  </si>
  <si>
    <t>Hnojení půdy umělým hnojivem na široko v rovině a svahu do 1:5</t>
  </si>
  <si>
    <t>t</t>
  </si>
  <si>
    <t>1530080923</t>
  </si>
  <si>
    <t>Hnojení půdy nebo trávníku  v rovině nebo na svahu do 1:5 umělým hnojivem na široko</t>
  </si>
  <si>
    <t>Poznámka k položce:_x000D_
přimíchání půdního kondicionéru do výsadbové jámy, 1,5kg/1 výsadbovou jámu</t>
  </si>
  <si>
    <t>7*1,5/1000</t>
  </si>
  <si>
    <t>64</t>
  </si>
  <si>
    <t>185802123</t>
  </si>
  <si>
    <t>Hnojení půdy umělým hnojivem na široko ve svahu přes 1:5 do 1:2</t>
  </si>
  <si>
    <t>2002139803</t>
  </si>
  <si>
    <t>Hnojení půdy nebo trávníku na svahu přes 1:5 do 1:2 umělým hnojivem na široko</t>
  </si>
  <si>
    <t>65</t>
  </si>
  <si>
    <t>M5</t>
  </si>
  <si>
    <t>půdní kondicionér pro zvýšení zádržnosti vody v půdě</t>
  </si>
  <si>
    <t>144591731</t>
  </si>
  <si>
    <t>14*1,5</t>
  </si>
  <si>
    <t>66</t>
  </si>
  <si>
    <t>185802114</t>
  </si>
  <si>
    <t>Hnojení půdy umělým hnojivem k jednotlivým rostlinám v rovině a svahu do 1:5</t>
  </si>
  <si>
    <t>-915004807</t>
  </si>
  <si>
    <t>Hnojení půdy nebo trávníku  v rovině nebo na svahu do 1:5 umělým hnojivem s rozdělením k jednotlivým rostlinám</t>
  </si>
  <si>
    <t>67</t>
  </si>
  <si>
    <t>185802124</t>
  </si>
  <si>
    <t>Hnojení půdy umělým hnojivem k jednotlivým rostlinám ve svahu přes 1:5 do 1:2</t>
  </si>
  <si>
    <t>1149866756</t>
  </si>
  <si>
    <t>Hnojení půdy nebo trávníku na svahu přes 1:5 do 1:2 umělým hnojivem s rozdělením k jednotlivým rostlinám</t>
  </si>
  <si>
    <t>Poznámka k položce:_x000D_
7 stromů x x5 tablet x x10g /1000/1000</t>
  </si>
  <si>
    <t>68</t>
  </si>
  <si>
    <t>M6</t>
  </si>
  <si>
    <t>tabletové hnojivo zásobní, s postupným uvolňováním živin, tableta á 10 g</t>
  </si>
  <si>
    <t>704928478</t>
  </si>
  <si>
    <t>tabletové hnoéjivo zásobní, s postupným uvolňováním živin, tableta á 10 g</t>
  </si>
  <si>
    <t>14*5*10/1000+20*3*10/1000</t>
  </si>
  <si>
    <t>69</t>
  </si>
  <si>
    <t>184501141</t>
  </si>
  <si>
    <t>Zhotovení obalu z rákosové nebo kokosové rohože v rovině a svahu do 1:5</t>
  </si>
  <si>
    <t>1418404594</t>
  </si>
  <si>
    <t>Zhotovení obalu kmene z rákosové nebo kokosové rohože v rovině nebo na svahu do 1:5</t>
  </si>
  <si>
    <t>7*1,6*0,3</t>
  </si>
  <si>
    <t>70</t>
  </si>
  <si>
    <t>184501142</t>
  </si>
  <si>
    <t>Zhotovení obalu z rákosové nebo kokosové rohože ve svahu přes 1:5 do 1:2</t>
  </si>
  <si>
    <t>Zhotovení obalu kmene z rákosové nebo kokosové rohože na svahu přes 1:5 do 1:2</t>
  </si>
  <si>
    <t>71</t>
  </si>
  <si>
    <t>M10</t>
  </si>
  <si>
    <t>rákosová rohož, rákos přírodní, neloupaný, výsška rohože 1,6m</t>
  </si>
  <si>
    <t>-1106486070</t>
  </si>
  <si>
    <t>14*0,3</t>
  </si>
  <si>
    <t>72</t>
  </si>
  <si>
    <t>M14</t>
  </si>
  <si>
    <t>vázací drát</t>
  </si>
  <si>
    <t>14*0,3*3</t>
  </si>
  <si>
    <t>73</t>
  </si>
  <si>
    <t>M15</t>
  </si>
  <si>
    <t>perforovaná chránička k ochraně paty kmene před poškozením sekačkou-Tree Protector, hnědá</t>
  </si>
  <si>
    <t>perforovaná chránička k ochraně paty kmene před poškozením sekačkou</t>
  </si>
  <si>
    <t>74</t>
  </si>
  <si>
    <t>184911421</t>
  </si>
  <si>
    <t>Mulčování rostlin kůrou tl. do 0,1 m v rovině a svahu do 1:5</t>
  </si>
  <si>
    <t>1015617681</t>
  </si>
  <si>
    <t>Mulčování vysazených rostlin mulčovací kůrou, tl. do 100 mm v rovině nebo na svahu do 1:5</t>
  </si>
  <si>
    <t>7*0,8+5</t>
  </si>
  <si>
    <t>75</t>
  </si>
  <si>
    <t>184911422</t>
  </si>
  <si>
    <t>Mulčování rostlin kůrou tl do 0,1 m ve svahu přes 1:5 do 1:2</t>
  </si>
  <si>
    <t>Mulčování vysazených rostlin mulčovací kůrou, tl. do 100 mm na svahu přes 1:5 do 1:2</t>
  </si>
  <si>
    <t>7*0,8</t>
  </si>
  <si>
    <t>76</t>
  </si>
  <si>
    <t>M7</t>
  </si>
  <si>
    <t>drcená tříděná borka, tl. vrstvy 8 cm</t>
  </si>
  <si>
    <t>-224254433</t>
  </si>
  <si>
    <t>14*0,8*0,08+5*0,08</t>
  </si>
  <si>
    <t>77</t>
  </si>
  <si>
    <t>185804311</t>
  </si>
  <si>
    <t>Zalití rostlin vodou plocha do 20 m2</t>
  </si>
  <si>
    <t>683454536</t>
  </si>
  <si>
    <t>Zalití rostlin vodou plochy záhonů jednotlivě do 20 m2</t>
  </si>
  <si>
    <t>14*4*80/1000+5*4*20/1000</t>
  </si>
  <si>
    <t>78</t>
  </si>
  <si>
    <t>M8</t>
  </si>
  <si>
    <t>voda pro zálivku</t>
  </si>
  <si>
    <t>1723877613</t>
  </si>
  <si>
    <t>14*80*4/1000+5*20*4/1000</t>
  </si>
  <si>
    <t>79</t>
  </si>
  <si>
    <t>184813121</t>
  </si>
  <si>
    <t>Ochrana dřevin před okusem mechanicky pletivem v rovině a svahu do 1:5</t>
  </si>
  <si>
    <t>-1482830938</t>
  </si>
  <si>
    <t>Ochrana dřevin před okusem zvěří mechanicky v rovině nebo ve svahu do 1:5, pletivem, výšky do 2 m</t>
  </si>
  <si>
    <t>80</t>
  </si>
  <si>
    <t>M9</t>
  </si>
  <si>
    <t>uzlové lesnické pletivo výška 160 cm, 2,0/2,8 mm, 18drátů</t>
  </si>
  <si>
    <t>1848185864</t>
  </si>
  <si>
    <t>7*3,5</t>
  </si>
  <si>
    <t>998</t>
  </si>
  <si>
    <t>Přesun hmot</t>
  </si>
  <si>
    <t>81</t>
  </si>
  <si>
    <t>998231411</t>
  </si>
  <si>
    <t>Ruční přesun hmot pro sadovnické a krajinářské úpravy do 100 m</t>
  </si>
  <si>
    <t>Přesun hmot pro sadovnické a krajinářské úpravy - ručně bez užití mechanizace vodorovná dopravní vzdálenost do 100 m</t>
  </si>
  <si>
    <t>{f657c5ae-5d11-4bf8-9487-cc1ae650e961}</t>
  </si>
  <si>
    <t>Parkovací dům Trutnov-DÚR-kalkulace výsadeb ekol. újmy</t>
  </si>
  <si>
    <t>Zhotovitel:</t>
  </si>
  <si>
    <t>Zhotovitel</t>
  </si>
  <si>
    <t>příčka z půlené frézované kulatiny přůměru 80 mm, délka příčky 0,5 m, celkem 3ks/strom</t>
  </si>
  <si>
    <t>1651691942</t>
  </si>
  <si>
    <t>IO 800-3</t>
  </si>
  <si>
    <t>Rozpočet-Ekologická újma</t>
  </si>
  <si>
    <t xml:space="preserve">změny ke dni 14.01.2026 </t>
  </si>
  <si>
    <t>41*0,2+9*0,1</t>
  </si>
  <si>
    <t>M13-7</t>
  </si>
  <si>
    <t>M13-8</t>
  </si>
  <si>
    <t>Lípa srdčitá "Tilia cordata" strom s balem OK 10-12 cm</t>
  </si>
  <si>
    <t>Lípa srdčitá "Tilia cordata" strom s balem OK 10-12 cm, SOŠ  veterinární Kukleny :5x, Obchodní akademie HK:4x, obec Jičín, Lepařovo gymnázium:1x</t>
  </si>
  <si>
    <t>Smrk ztepilý "Picea abies" strom s balem OK 10-12 cm</t>
  </si>
  <si>
    <t>Smrk ztepilý "Picea abies"  strom s balem OK 10-12 cm, SOŠ  veterinární Kukleny :5x, obec Jičín, Lepařovo gymnázium:1x</t>
  </si>
  <si>
    <t>M13-9</t>
  </si>
  <si>
    <t xml:space="preserve"> "Magnolie" strom s balem OK 10-12 cm</t>
  </si>
  <si>
    <t xml:space="preserve"> "Magnolie" strom s balem OK 10-12 cm,Obchodní akademie HK:1x</t>
  </si>
  <si>
    <t>M13-10</t>
  </si>
  <si>
    <t xml:space="preserve"> Jabloň "Malus" strom s balem OK 10-12 cm</t>
  </si>
  <si>
    <t>Borovice černá "Pinus nigra" strom s balem OK 10-12 cm</t>
  </si>
  <si>
    <t>Borovice černá "Pinus nigra" strom s balem OK 10-12 cm,obec Jičín, Lepařovo gymnázium :2x</t>
  </si>
  <si>
    <t xml:space="preserve"> Jabloň "Malus" strom s balem OK 10-12 cm,obec Hostinné, SŠ a ZŠ Sluneční:10x</t>
  </si>
  <si>
    <t>Tis červený "Taxus baccata" strom s balem OK 10-12 cm</t>
  </si>
  <si>
    <t>M13-12</t>
  </si>
  <si>
    <t>Zerav západní "Thuja occidentalis" strom s balem OK 10-12 cm</t>
  </si>
  <si>
    <t>Tis červený "Taxus baccata" strom s balem OK 10-12 cm,obec Jičín, Lepařovo gymnázium :3x</t>
  </si>
  <si>
    <t>Zerav západní "Thuja occidentalis" strom s balem OK 10-12 cm,obec Jičín, Lepařovo gymnázium :1x</t>
  </si>
  <si>
    <t>M13-13</t>
  </si>
  <si>
    <t>Borovice kleč "Pinus mugo" strom s balem OK 10-12 cm</t>
  </si>
  <si>
    <t>Borovice kleč "Pinus mugo" strom s balem OK 10-12 cm,obec Jičín, Lepařovo gymnázium :5x</t>
  </si>
  <si>
    <t>M13-14</t>
  </si>
  <si>
    <t>Javor dlanitolistý "Acer palmatum" strom s balem OK 10-12 cm</t>
  </si>
  <si>
    <t>Javor dlanitolistý "Acer palmatum" strom s balem OK 10-12 cm,obec Jičín, Lepařovo gymnázium :1x</t>
  </si>
  <si>
    <t>M13-15</t>
  </si>
  <si>
    <t>Buk lesní "Fagus sylvatica" strom s balem OK 10-12 cm</t>
  </si>
  <si>
    <t>Buk lesní "Fagus sylvatica" strom s balem OK 10-12 cm,obec Jičín, Lepařovo gymnázium :1x</t>
  </si>
  <si>
    <t>M13-16</t>
  </si>
  <si>
    <t>Vrba jíva "Salix caprea" strom s balem OK 10-12 cm</t>
  </si>
  <si>
    <t>Vrba jíva "Salix caprea" strom s balem OK 10-12 cm,obec Jičín, Lepařovo gymnázium :1x</t>
  </si>
  <si>
    <t>M13-11a</t>
  </si>
  <si>
    <t>M13-17</t>
  </si>
  <si>
    <t>Líska obecná "Corylus avellana" vel. 50cm, kontejner</t>
  </si>
  <si>
    <t>Líska obecná "Corylus avellana" vel. 50cm, kontejner ,obec Jičín, Lepařovo gymnázium :2x</t>
  </si>
  <si>
    <t>M13-18</t>
  </si>
  <si>
    <t>Zlatice prostřední "Forsythia × intermedia" vel. 50cm, kontejner</t>
  </si>
  <si>
    <t>Zlatice prostřední "Forsythia × intermedia" vel. 50cm, kontejner ,obec Jičín, Lepařovo gymnázium :1x</t>
  </si>
  <si>
    <t>M13-19</t>
  </si>
  <si>
    <t>Šeřík obecný "Syringa vulgaris" vel. 50cm, kontejner</t>
  </si>
  <si>
    <t>Šeřík obecný "Syringa vulgaris" vel. 50cm, kontejner ,obec Jičín, Lepařovo gymnázium :3x</t>
  </si>
  <si>
    <t>M13-20</t>
  </si>
  <si>
    <t>Kalina obecná "Viburnum opulus" vel. 50cm, kontejner</t>
  </si>
  <si>
    <t>Kalina obecná "Viburnum opulus" vel. 50cm, kontejner ,obec Jičín, Lepařovo gymnázium :3x</t>
  </si>
  <si>
    <t>41*3</t>
  </si>
  <si>
    <t>41*3*0,7</t>
  </si>
  <si>
    <t>9 keřů x 3 tablety x 10g / 1000 / 1000 - keře</t>
  </si>
  <si>
    <t>41*5*10/1000+9*3*10/1000</t>
  </si>
  <si>
    <t>41*4*80/1000+9*4*20/1000</t>
  </si>
  <si>
    <t>K1</t>
  </si>
  <si>
    <t>Doprava vysazovaných stromů a keřů na místo výsadby</t>
  </si>
  <si>
    <t>1*1</t>
  </si>
  <si>
    <t>K2</t>
  </si>
  <si>
    <t>Vyhodnocení místa vysazovaných stromů a keřů s ohledem na stávající sítě na pozemku</t>
  </si>
  <si>
    <t>41+9</t>
  </si>
  <si>
    <t>41*1,5/1000</t>
  </si>
  <si>
    <t>41*0,5</t>
  </si>
  <si>
    <t>41*0,8+7</t>
  </si>
  <si>
    <t>(41*0,8+7)*0,08</t>
  </si>
  <si>
    <t>41*3,5</t>
  </si>
  <si>
    <t>41*1,5+9*3*10/1000</t>
  </si>
  <si>
    <t>51</t>
  </si>
  <si>
    <t>52</t>
  </si>
  <si>
    <t>53</t>
  </si>
  <si>
    <t>Poznámka k položce:_x000D_
7 stromů x 5 tablet x 10g / 1000 / 1000 - stromy_x000D_
20 popínavek x 3 tablety x 10g / 1000 / 1000 - popínavky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</si>
</sst>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6" fillId="0" borderId="0" xfId="0" applyFont="1" applyAlignment="1">
      <alignment vertical="center" wrapText="1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37" fillId="0" borderId="14" xfId="0" applyFont="1" applyBorder="1" applyAlignment="1">
      <alignment horizontal="left" vertical="center"/>
    </xf>
    <xf numFmtId="167" fontId="22" fillId="5" borderId="22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5" borderId="0" xfId="0" applyFill="1"/>
    <xf numFmtId="0" fontId="22" fillId="5" borderId="22" xfId="0" applyFont="1" applyFill="1" applyBorder="1" applyAlignment="1">
      <alignment horizontal="center" vertical="center"/>
    </xf>
    <xf numFmtId="49" fontId="22" fillId="5" borderId="22" xfId="0" applyNumberFormat="1" applyFont="1" applyFill="1" applyBorder="1" applyAlignment="1">
      <alignment horizontal="left" vertical="center" wrapText="1"/>
    </xf>
    <xf numFmtId="0" fontId="22" fillId="5" borderId="22" xfId="0" applyFont="1" applyFill="1" applyBorder="1" applyAlignment="1">
      <alignment horizontal="left" vertical="center" wrapText="1"/>
    </xf>
    <xf numFmtId="0" fontId="22" fillId="5" borderId="22" xfId="0" applyFont="1" applyFill="1" applyBorder="1" applyAlignment="1">
      <alignment horizontal="center" vertical="center" wrapText="1"/>
    </xf>
    <xf numFmtId="4" fontId="22" fillId="5" borderId="22" xfId="0" applyNumberFormat="1" applyFont="1" applyFill="1" applyBorder="1" applyAlignment="1" applyProtection="1">
      <alignment vertical="center"/>
      <protection locked="0"/>
    </xf>
    <xf numFmtId="4" fontId="22" fillId="5" borderId="22" xfId="0" applyNumberFormat="1" applyFont="1" applyFill="1" applyBorder="1" applyAlignment="1">
      <alignment vertical="center"/>
    </xf>
    <xf numFmtId="0" fontId="34" fillId="5" borderId="0" xfId="0" applyFont="1" applyFill="1" applyAlignment="1">
      <alignment horizontal="left" vertical="center"/>
    </xf>
    <xf numFmtId="0" fontId="35" fillId="5" borderId="0" xfId="0" applyFont="1" applyFill="1" applyAlignment="1">
      <alignment horizontal="left" vertical="center" wrapText="1"/>
    </xf>
    <xf numFmtId="0" fontId="0" fillId="5" borderId="0" xfId="0" applyFill="1" applyAlignment="1" applyProtection="1">
      <alignment vertical="center"/>
      <protection locked="0"/>
    </xf>
    <xf numFmtId="0" fontId="37" fillId="5" borderId="22" xfId="0" applyFont="1" applyFill="1" applyBorder="1" applyAlignment="1">
      <alignment horizontal="center" vertical="center"/>
    </xf>
    <xf numFmtId="49" fontId="37" fillId="5" borderId="22" xfId="0" applyNumberFormat="1" applyFont="1" applyFill="1" applyBorder="1" applyAlignment="1">
      <alignment horizontal="left" vertical="center" wrapText="1"/>
    </xf>
    <xf numFmtId="0" fontId="37" fillId="5" borderId="22" xfId="0" applyFont="1" applyFill="1" applyBorder="1" applyAlignment="1">
      <alignment horizontal="left" vertical="center" wrapText="1"/>
    </xf>
    <xf numFmtId="0" fontId="37" fillId="5" borderId="22" xfId="0" applyFont="1" applyFill="1" applyBorder="1" applyAlignment="1">
      <alignment horizontal="center" vertical="center" wrapText="1"/>
    </xf>
    <xf numFmtId="167" fontId="37" fillId="5" borderId="22" xfId="0" applyNumberFormat="1" applyFont="1" applyFill="1" applyBorder="1" applyAlignment="1">
      <alignment vertical="center"/>
    </xf>
    <xf numFmtId="4" fontId="37" fillId="5" borderId="22" xfId="0" applyNumberFormat="1" applyFont="1" applyFill="1" applyBorder="1" applyAlignment="1">
      <alignment vertical="center"/>
    </xf>
    <xf numFmtId="0" fontId="9" fillId="5" borderId="0" xfId="0" applyFont="1" applyFill="1" applyAlignment="1">
      <alignment vertical="center"/>
    </xf>
    <xf numFmtId="0" fontId="9" fillId="5" borderId="0" xfId="0" applyFont="1" applyFill="1" applyAlignment="1">
      <alignment horizontal="left" vertical="center"/>
    </xf>
    <xf numFmtId="0" fontId="9" fillId="5" borderId="0" xfId="0" applyFont="1" applyFill="1" applyAlignment="1">
      <alignment horizontal="left" vertical="center" wrapText="1"/>
    </xf>
    <xf numFmtId="167" fontId="9" fillId="5" borderId="0" xfId="0" applyNumberFormat="1" applyFont="1" applyFill="1" applyAlignment="1">
      <alignment vertical="center"/>
    </xf>
    <xf numFmtId="4" fontId="37" fillId="5" borderId="22" xfId="0" applyNumberFormat="1" applyFont="1" applyFill="1" applyBorder="1" applyAlignment="1" applyProtection="1">
      <alignment vertical="center"/>
      <protection locked="0"/>
    </xf>
    <xf numFmtId="0" fontId="36" fillId="5" borderId="0" xfId="0" applyFont="1" applyFill="1" applyAlignment="1">
      <alignment vertical="center" wrapText="1"/>
    </xf>
    <xf numFmtId="0" fontId="9" fillId="5" borderId="0" xfId="0" applyFont="1" applyFill="1" applyAlignment="1" applyProtection="1">
      <alignment vertical="center"/>
      <protection locked="0"/>
    </xf>
    <xf numFmtId="0" fontId="0" fillId="0" borderId="0" xfId="0"/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Rozpo&#269;ty\Atelier%2099\A-22-1042%20Parkovac&#237;%20d&#367;m%20Trutnov\RPD\Profese,%20rev.3\1680%20-%20Parkovac&#237;%20d&#367;m%20Trutnov-D&#218;R-kalkulace%20v&#253;sadeb%20ekol.%20&#250;jmy.xlsx" TargetMode="External"/><Relationship Id="rId1" Type="http://schemas.openxmlformats.org/officeDocument/2006/relationships/externalLinkPath" Target="/Rozpo&#269;ty/Atelier%2099/A-22-1042%20Parkovac&#237;%20d&#367;m%20Trutnov/RPD/Profese,%20rev.3/1680%20-%20Parkovac&#237;%20d&#367;m%20Trutnov-D&#218;R-kalkulace%20v&#253;sadeb%20ekol.%20&#250;jm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1680 - Parkovací dům Trut..."/>
    </sheetNames>
    <sheetDataSet>
      <sheetData sheetId="0">
        <row r="8">
          <cell r="AN8" t="str">
            <v>9. 11. 2023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A7D7B-6A85-40EA-BB5A-8A67727B6189}">
  <dimension ref="A1:CM98"/>
  <sheetViews>
    <sheetView showGridLines="0" tabSelected="1" workbookViewId="0">
      <selection activeCell="BE5" sqref="BE5:BE3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05"/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06" t="s">
        <v>14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R5" s="19"/>
      <c r="BE5" s="207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10" t="s">
        <v>17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R6" s="19"/>
      <c r="BE6" s="208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08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08"/>
      <c r="BS8" s="16" t="s">
        <v>6</v>
      </c>
    </row>
    <row r="9" spans="1:74" ht="14.45" customHeight="1">
      <c r="B9" s="19"/>
      <c r="AR9" s="19"/>
      <c r="BE9" s="208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208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208"/>
      <c r="BS11" s="16" t="s">
        <v>6</v>
      </c>
    </row>
    <row r="12" spans="1:74" ht="6.95" customHeight="1">
      <c r="B12" s="19"/>
      <c r="AR12" s="19"/>
      <c r="BE12" s="208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208"/>
      <c r="BS13" s="16" t="s">
        <v>6</v>
      </c>
    </row>
    <row r="14" spans="1:74" ht="12.75">
      <c r="B14" s="19"/>
      <c r="E14" s="211" t="s">
        <v>29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6" t="s">
        <v>27</v>
      </c>
      <c r="AN14" s="28" t="s">
        <v>29</v>
      </c>
      <c r="AR14" s="19"/>
      <c r="BE14" s="208"/>
      <c r="BS14" s="16" t="s">
        <v>6</v>
      </c>
    </row>
    <row r="15" spans="1:74" ht="6.95" customHeight="1">
      <c r="B15" s="19"/>
      <c r="AR15" s="19"/>
      <c r="BE15" s="208"/>
      <c r="BS15" s="16" t="s">
        <v>4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208"/>
      <c r="BS16" s="16" t="s">
        <v>4</v>
      </c>
    </row>
    <row r="17" spans="2:7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E17" s="208"/>
      <c r="BS17" s="16" t="s">
        <v>32</v>
      </c>
    </row>
    <row r="18" spans="2:71" ht="6.95" customHeight="1">
      <c r="B18" s="19"/>
      <c r="AR18" s="19"/>
      <c r="BE18" s="208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34</v>
      </c>
      <c r="AR19" s="19"/>
      <c r="BE19" s="208"/>
      <c r="BS19" s="16" t="s">
        <v>6</v>
      </c>
    </row>
    <row r="20" spans="2:71" ht="18.399999999999999" customHeight="1">
      <c r="B20" s="19"/>
      <c r="E20" s="24" t="s">
        <v>35</v>
      </c>
      <c r="AK20" s="26" t="s">
        <v>27</v>
      </c>
      <c r="AN20" s="24" t="s">
        <v>36</v>
      </c>
      <c r="AR20" s="19"/>
      <c r="BE20" s="208"/>
      <c r="BS20" s="16" t="s">
        <v>32</v>
      </c>
    </row>
    <row r="21" spans="2:71" ht="6.95" customHeight="1">
      <c r="B21" s="19"/>
      <c r="AR21" s="19"/>
      <c r="BE21" s="208"/>
    </row>
    <row r="22" spans="2:71" ht="12" customHeight="1">
      <c r="B22" s="19"/>
      <c r="D22" s="26" t="s">
        <v>37</v>
      </c>
      <c r="AR22" s="19"/>
      <c r="BE22" s="208"/>
    </row>
    <row r="23" spans="2:71" ht="16.5" customHeight="1">
      <c r="B23" s="19"/>
      <c r="E23" s="213" t="s">
        <v>1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R23" s="19"/>
      <c r="BE23" s="208"/>
    </row>
    <row r="24" spans="2:71" ht="6.95" customHeight="1">
      <c r="B24" s="19"/>
      <c r="AR24" s="19"/>
      <c r="BE24" s="208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08"/>
    </row>
    <row r="26" spans="2:71" s="1" customFormat="1" ht="25.9" customHeight="1">
      <c r="B26" s="31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4">
        <f>ROUND(AG94,2)</f>
        <v>0</v>
      </c>
      <c r="AL26" s="215"/>
      <c r="AM26" s="215"/>
      <c r="AN26" s="215"/>
      <c r="AO26" s="215"/>
      <c r="AR26" s="31"/>
      <c r="BE26" s="208"/>
    </row>
    <row r="27" spans="2:71" s="1" customFormat="1" ht="6.95" customHeight="1">
      <c r="B27" s="31"/>
      <c r="AR27" s="31"/>
      <c r="BE27" s="208"/>
    </row>
    <row r="28" spans="2:71" s="1" customFormat="1" ht="12.75">
      <c r="B28" s="31"/>
      <c r="L28" s="216" t="s">
        <v>39</v>
      </c>
      <c r="M28" s="216"/>
      <c r="N28" s="216"/>
      <c r="O28" s="216"/>
      <c r="P28" s="216"/>
      <c r="W28" s="216" t="s">
        <v>40</v>
      </c>
      <c r="X28" s="216"/>
      <c r="Y28" s="216"/>
      <c r="Z28" s="216"/>
      <c r="AA28" s="216"/>
      <c r="AB28" s="216"/>
      <c r="AC28" s="216"/>
      <c r="AD28" s="216"/>
      <c r="AE28" s="216"/>
      <c r="AK28" s="216" t="s">
        <v>41</v>
      </c>
      <c r="AL28" s="216"/>
      <c r="AM28" s="216"/>
      <c r="AN28" s="216"/>
      <c r="AO28" s="216"/>
      <c r="AR28" s="31"/>
      <c r="BE28" s="208"/>
    </row>
    <row r="29" spans="2:71" s="2" customFormat="1" ht="14.45" customHeight="1">
      <c r="B29" s="35"/>
      <c r="D29" s="26" t="s">
        <v>42</v>
      </c>
      <c r="F29" s="26" t="s">
        <v>43</v>
      </c>
      <c r="L29" s="217">
        <v>0.21</v>
      </c>
      <c r="M29" s="218"/>
      <c r="N29" s="218"/>
      <c r="O29" s="218"/>
      <c r="P29" s="218"/>
      <c r="W29" s="219">
        <f>ROUND(AZ94, 2)</f>
        <v>0</v>
      </c>
      <c r="X29" s="218"/>
      <c r="Y29" s="218"/>
      <c r="Z29" s="218"/>
      <c r="AA29" s="218"/>
      <c r="AB29" s="218"/>
      <c r="AC29" s="218"/>
      <c r="AD29" s="218"/>
      <c r="AE29" s="218"/>
      <c r="AK29" s="219">
        <f>ROUND(AV94, 2)</f>
        <v>0</v>
      </c>
      <c r="AL29" s="218"/>
      <c r="AM29" s="218"/>
      <c r="AN29" s="218"/>
      <c r="AO29" s="218"/>
      <c r="AR29" s="35"/>
      <c r="BE29" s="209"/>
    </row>
    <row r="30" spans="2:71" s="2" customFormat="1" ht="14.45" customHeight="1">
      <c r="B30" s="35"/>
      <c r="F30" s="26" t="s">
        <v>44</v>
      </c>
      <c r="L30" s="217">
        <v>0.12</v>
      </c>
      <c r="M30" s="218"/>
      <c r="N30" s="218"/>
      <c r="O30" s="218"/>
      <c r="P30" s="218"/>
      <c r="W30" s="219">
        <f>ROUND(BA94, 2)</f>
        <v>0</v>
      </c>
      <c r="X30" s="218"/>
      <c r="Y30" s="218"/>
      <c r="Z30" s="218"/>
      <c r="AA30" s="218"/>
      <c r="AB30" s="218"/>
      <c r="AC30" s="218"/>
      <c r="AD30" s="218"/>
      <c r="AE30" s="218"/>
      <c r="AK30" s="219">
        <f>ROUND(AW94, 2)</f>
        <v>0</v>
      </c>
      <c r="AL30" s="218"/>
      <c r="AM30" s="218"/>
      <c r="AN30" s="218"/>
      <c r="AO30" s="218"/>
      <c r="AR30" s="35"/>
      <c r="BE30" s="209"/>
    </row>
    <row r="31" spans="2:71" s="2" customFormat="1" ht="14.45" hidden="1" customHeight="1">
      <c r="B31" s="35"/>
      <c r="F31" s="26" t="s">
        <v>45</v>
      </c>
      <c r="L31" s="217">
        <v>0.21</v>
      </c>
      <c r="M31" s="218"/>
      <c r="N31" s="218"/>
      <c r="O31" s="218"/>
      <c r="P31" s="218"/>
      <c r="W31" s="219">
        <f>ROUND(BB94, 2)</f>
        <v>0</v>
      </c>
      <c r="X31" s="218"/>
      <c r="Y31" s="218"/>
      <c r="Z31" s="218"/>
      <c r="AA31" s="218"/>
      <c r="AB31" s="218"/>
      <c r="AC31" s="218"/>
      <c r="AD31" s="218"/>
      <c r="AE31" s="218"/>
      <c r="AK31" s="219">
        <v>0</v>
      </c>
      <c r="AL31" s="218"/>
      <c r="AM31" s="218"/>
      <c r="AN31" s="218"/>
      <c r="AO31" s="218"/>
      <c r="AR31" s="35"/>
      <c r="BE31" s="209"/>
    </row>
    <row r="32" spans="2:71" s="2" customFormat="1" ht="14.45" hidden="1" customHeight="1">
      <c r="B32" s="35"/>
      <c r="F32" s="26" t="s">
        <v>46</v>
      </c>
      <c r="L32" s="217">
        <v>0.12</v>
      </c>
      <c r="M32" s="218"/>
      <c r="N32" s="218"/>
      <c r="O32" s="218"/>
      <c r="P32" s="218"/>
      <c r="W32" s="219">
        <f>ROUND(BC94, 2)</f>
        <v>0</v>
      </c>
      <c r="X32" s="218"/>
      <c r="Y32" s="218"/>
      <c r="Z32" s="218"/>
      <c r="AA32" s="218"/>
      <c r="AB32" s="218"/>
      <c r="AC32" s="218"/>
      <c r="AD32" s="218"/>
      <c r="AE32" s="218"/>
      <c r="AK32" s="219">
        <v>0</v>
      </c>
      <c r="AL32" s="218"/>
      <c r="AM32" s="218"/>
      <c r="AN32" s="218"/>
      <c r="AO32" s="218"/>
      <c r="AR32" s="35"/>
      <c r="BE32" s="209"/>
    </row>
    <row r="33" spans="2:57" s="2" customFormat="1" ht="14.45" hidden="1" customHeight="1">
      <c r="B33" s="35"/>
      <c r="F33" s="26" t="s">
        <v>47</v>
      </c>
      <c r="L33" s="217">
        <v>0</v>
      </c>
      <c r="M33" s="218"/>
      <c r="N33" s="218"/>
      <c r="O33" s="218"/>
      <c r="P33" s="218"/>
      <c r="W33" s="219">
        <f>ROUND(BD94, 2)</f>
        <v>0</v>
      </c>
      <c r="X33" s="218"/>
      <c r="Y33" s="218"/>
      <c r="Z33" s="218"/>
      <c r="AA33" s="218"/>
      <c r="AB33" s="218"/>
      <c r="AC33" s="218"/>
      <c r="AD33" s="218"/>
      <c r="AE33" s="218"/>
      <c r="AK33" s="219">
        <v>0</v>
      </c>
      <c r="AL33" s="218"/>
      <c r="AM33" s="218"/>
      <c r="AN33" s="218"/>
      <c r="AO33" s="218"/>
      <c r="AR33" s="35"/>
      <c r="BE33" s="209"/>
    </row>
    <row r="34" spans="2:57" s="1" customFormat="1" ht="6.95" customHeight="1">
      <c r="B34" s="31"/>
      <c r="AR34" s="31"/>
      <c r="BE34" s="208"/>
    </row>
    <row r="35" spans="2:57" s="1" customFormat="1" ht="25.9" customHeight="1">
      <c r="B35" s="31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222" t="s">
        <v>50</v>
      </c>
      <c r="Y35" s="223"/>
      <c r="Z35" s="223"/>
      <c r="AA35" s="223"/>
      <c r="AB35" s="223"/>
      <c r="AC35" s="38"/>
      <c r="AD35" s="38"/>
      <c r="AE35" s="38"/>
      <c r="AF35" s="38"/>
      <c r="AG35" s="38"/>
      <c r="AH35" s="38"/>
      <c r="AI35" s="38"/>
      <c r="AJ35" s="38"/>
      <c r="AK35" s="224">
        <f>SUM(AK26:AK33)</f>
        <v>0</v>
      </c>
      <c r="AL35" s="223"/>
      <c r="AM35" s="223"/>
      <c r="AN35" s="223"/>
      <c r="AO35" s="225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52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1"/>
      <c r="D60" s="42" t="s">
        <v>53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54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53</v>
      </c>
      <c r="AI60" s="33"/>
      <c r="AJ60" s="33"/>
      <c r="AK60" s="33"/>
      <c r="AL60" s="33"/>
      <c r="AM60" s="42" t="s">
        <v>54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1"/>
      <c r="D64" s="40" t="s">
        <v>55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56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1"/>
      <c r="D75" s="42" t="s">
        <v>53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54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53</v>
      </c>
      <c r="AI75" s="33"/>
      <c r="AJ75" s="33"/>
      <c r="AK75" s="33"/>
      <c r="AL75" s="33"/>
      <c r="AM75" s="42" t="s">
        <v>54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57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1680</v>
      </c>
      <c r="AR84" s="47"/>
    </row>
    <row r="85" spans="1:91" s="4" customFormat="1" ht="36.950000000000003" customHeight="1">
      <c r="B85" s="48"/>
      <c r="C85" s="49" t="s">
        <v>16</v>
      </c>
      <c r="L85" s="220" t="str">
        <f>K6</f>
        <v>Parkovací dům Oblastní nemocnice Trutnov-DPS</v>
      </c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K85" s="221"/>
      <c r="AL85" s="221"/>
      <c r="AM85" s="221"/>
      <c r="AN85" s="221"/>
      <c r="AO85" s="221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Oblastní nemocnice Trutnov</v>
      </c>
      <c r="AI87" s="26" t="s">
        <v>22</v>
      </c>
      <c r="AM87" s="226" t="str">
        <f>IF(AN8= "","",AN8)</f>
        <v>21. 11. 2024</v>
      </c>
      <c r="AN87" s="226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A99 s.r.o., Purkyňova 71/99, 612 00 BRNO</v>
      </c>
      <c r="AI89" s="26" t="s">
        <v>30</v>
      </c>
      <c r="AM89" s="227" t="str">
        <f>IF(E17="","",E17)</f>
        <v>Ing. Jana Janíková</v>
      </c>
      <c r="AN89" s="228"/>
      <c r="AO89" s="228"/>
      <c r="AP89" s="228"/>
      <c r="AR89" s="31"/>
      <c r="AS89" s="229" t="s">
        <v>58</v>
      </c>
      <c r="AT89" s="230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25.7" customHeight="1">
      <c r="B90" s="31"/>
      <c r="C90" s="26" t="s">
        <v>28</v>
      </c>
      <c r="L90" s="3" t="str">
        <f>IF(E14= "Vyplň údaj","",E14)</f>
        <v/>
      </c>
      <c r="AI90" s="26" t="s">
        <v>33</v>
      </c>
      <c r="AM90" s="227" t="str">
        <f>IF(E20="","",E20)</f>
        <v>ZaKT Brno s.r.o., Ponávka 185/2, 602 00 Brno</v>
      </c>
      <c r="AN90" s="228"/>
      <c r="AO90" s="228"/>
      <c r="AP90" s="228"/>
      <c r="AR90" s="31"/>
      <c r="AS90" s="231"/>
      <c r="AT90" s="232"/>
      <c r="BD90" s="55"/>
    </row>
    <row r="91" spans="1:91" s="1" customFormat="1" ht="10.9" customHeight="1">
      <c r="B91" s="31"/>
      <c r="AR91" s="31"/>
      <c r="AS91" s="231"/>
      <c r="AT91" s="232"/>
      <c r="BD91" s="55"/>
    </row>
    <row r="92" spans="1:91" s="1" customFormat="1" ht="29.25" customHeight="1">
      <c r="B92" s="31"/>
      <c r="C92" s="233" t="s">
        <v>59</v>
      </c>
      <c r="D92" s="234"/>
      <c r="E92" s="234"/>
      <c r="F92" s="234"/>
      <c r="G92" s="234"/>
      <c r="H92" s="56"/>
      <c r="I92" s="235" t="s">
        <v>60</v>
      </c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  <c r="AF92" s="234"/>
      <c r="AG92" s="236" t="s">
        <v>61</v>
      </c>
      <c r="AH92" s="234"/>
      <c r="AI92" s="234"/>
      <c r="AJ92" s="234"/>
      <c r="AK92" s="234"/>
      <c r="AL92" s="234"/>
      <c r="AM92" s="234"/>
      <c r="AN92" s="235" t="s">
        <v>62</v>
      </c>
      <c r="AO92" s="234"/>
      <c r="AP92" s="237"/>
      <c r="AQ92" s="57" t="s">
        <v>63</v>
      </c>
      <c r="AR92" s="31"/>
      <c r="AS92" s="58" t="s">
        <v>64</v>
      </c>
      <c r="AT92" s="59" t="s">
        <v>65</v>
      </c>
      <c r="AU92" s="59" t="s">
        <v>66</v>
      </c>
      <c r="AV92" s="59" t="s">
        <v>67</v>
      </c>
      <c r="AW92" s="59" t="s">
        <v>68</v>
      </c>
      <c r="AX92" s="59" t="s">
        <v>69</v>
      </c>
      <c r="AY92" s="59" t="s">
        <v>70</v>
      </c>
      <c r="AZ92" s="59" t="s">
        <v>71</v>
      </c>
      <c r="BA92" s="59" t="s">
        <v>72</v>
      </c>
      <c r="BB92" s="59" t="s">
        <v>73</v>
      </c>
      <c r="BC92" s="59" t="s">
        <v>74</v>
      </c>
      <c r="BD92" s="60" t="s">
        <v>75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76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41">
        <f>ROUND(SUM(AG95:AG96),2)</f>
        <v>0</v>
      </c>
      <c r="AH94" s="241"/>
      <c r="AI94" s="241"/>
      <c r="AJ94" s="241"/>
      <c r="AK94" s="241"/>
      <c r="AL94" s="241"/>
      <c r="AM94" s="241"/>
      <c r="AN94" s="242">
        <f>SUM(AG94,AT94)</f>
        <v>0</v>
      </c>
      <c r="AO94" s="242"/>
      <c r="AP94" s="242"/>
      <c r="AQ94" s="66" t="s">
        <v>1</v>
      </c>
      <c r="AR94" s="62"/>
      <c r="AS94" s="67">
        <f>ROUND(SUM(AS95:AS96),2)</f>
        <v>0</v>
      </c>
      <c r="AT94" s="68">
        <f>ROUND(SUM(AV94:AW94),2)</f>
        <v>0</v>
      </c>
      <c r="AU94" s="69" t="e">
        <f>ROUND(SUM(AU95:AU96),5)</f>
        <v>#VALUE!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0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77</v>
      </c>
      <c r="BT94" s="71" t="s">
        <v>78</v>
      </c>
      <c r="BU94" s="72" t="s">
        <v>79</v>
      </c>
      <c r="BV94" s="71" t="s">
        <v>80</v>
      </c>
      <c r="BW94" s="71" t="s">
        <v>5</v>
      </c>
      <c r="BX94" s="71" t="s">
        <v>81</v>
      </c>
      <c r="CL94" s="71" t="s">
        <v>1</v>
      </c>
    </row>
    <row r="95" spans="1:91" s="6" customFormat="1" ht="24.75" customHeight="1">
      <c r="A95" s="73" t="s">
        <v>82</v>
      </c>
      <c r="B95" s="74"/>
      <c r="C95" s="75"/>
      <c r="D95" s="238" t="s">
        <v>575</v>
      </c>
      <c r="E95" s="238"/>
      <c r="F95" s="238"/>
      <c r="G95" s="238"/>
      <c r="H95" s="238"/>
      <c r="I95" s="76"/>
      <c r="J95" s="238" t="s">
        <v>576</v>
      </c>
      <c r="K95" s="238"/>
      <c r="L95" s="238"/>
      <c r="M95" s="238"/>
      <c r="N95" s="238"/>
      <c r="O95" s="238"/>
      <c r="P95" s="238"/>
      <c r="Q95" s="238"/>
      <c r="R95" s="238"/>
      <c r="S95" s="238"/>
      <c r="T95" s="238"/>
      <c r="U95" s="238"/>
      <c r="V95" s="238"/>
      <c r="W95" s="238"/>
      <c r="X95" s="238"/>
      <c r="Y95" s="238"/>
      <c r="Z95" s="238"/>
      <c r="AA95" s="238"/>
      <c r="AB95" s="238"/>
      <c r="AC95" s="238"/>
      <c r="AD95" s="238"/>
      <c r="AE95" s="238"/>
      <c r="AF95" s="238"/>
      <c r="AG95" s="239">
        <f>'IO 800-3-soupis prací-Ekol.újma'!J94</f>
        <v>0</v>
      </c>
      <c r="AH95" s="240"/>
      <c r="AI95" s="240"/>
      <c r="AJ95" s="240"/>
      <c r="AK95" s="240"/>
      <c r="AL95" s="240"/>
      <c r="AM95" s="240"/>
      <c r="AN95" s="239">
        <f>SUM(AG95,AT95)</f>
        <v>0</v>
      </c>
      <c r="AO95" s="240"/>
      <c r="AP95" s="240"/>
      <c r="AQ95" s="77" t="s">
        <v>85</v>
      </c>
      <c r="AR95" s="74"/>
      <c r="AS95" s="78">
        <v>0</v>
      </c>
      <c r="AT95" s="79">
        <f>ROUND(SUM(AV95:AW95),2)</f>
        <v>0</v>
      </c>
      <c r="AU95" s="80" t="e">
        <f>'IO 800-2-soupis prací-Sadov...'!P119</f>
        <v>#VALUE!</v>
      </c>
      <c r="AV95" s="79">
        <f>'IO 800-2-soupis prací-Sadov...'!J33</f>
        <v>0</v>
      </c>
      <c r="AW95" s="79">
        <f>'IO 800-2-soupis prací-Sadov...'!J34</f>
        <v>0</v>
      </c>
      <c r="AX95" s="79">
        <f>'IO 800-2-soupis prací-Sadov...'!J35</f>
        <v>0</v>
      </c>
      <c r="AY95" s="79">
        <f>'IO 800-2-soupis prací-Sadov...'!J36</f>
        <v>0</v>
      </c>
      <c r="AZ95" s="79">
        <f>'IO 800-2-soupis prací-Sadov...'!F33</f>
        <v>0</v>
      </c>
      <c r="BA95" s="79">
        <f>'IO 800-2-soupis prací-Sadov...'!F34</f>
        <v>0</v>
      </c>
      <c r="BB95" s="79">
        <f>'IO 800-2-soupis prací-Sadov...'!F35</f>
        <v>0</v>
      </c>
      <c r="BC95" s="79">
        <f>'IO 800-2-soupis prací-Sadov...'!F36</f>
        <v>0</v>
      </c>
      <c r="BD95" s="81">
        <f>'IO 800-2-soupis prací-Sadov...'!F37</f>
        <v>0</v>
      </c>
      <c r="BT95" s="82" t="s">
        <v>86</v>
      </c>
      <c r="BV95" s="82" t="s">
        <v>80</v>
      </c>
      <c r="BW95" s="82" t="s">
        <v>87</v>
      </c>
      <c r="BX95" s="82" t="s">
        <v>5</v>
      </c>
      <c r="CL95" s="82" t="s">
        <v>1</v>
      </c>
      <c r="CM95" s="82" t="s">
        <v>88</v>
      </c>
    </row>
    <row r="96" spans="1:91" s="6" customFormat="1" ht="24.75" customHeight="1">
      <c r="A96" s="73"/>
      <c r="B96" s="74"/>
      <c r="C96" s="75"/>
      <c r="D96" s="238" t="s">
        <v>83</v>
      </c>
      <c r="E96" s="238"/>
      <c r="F96" s="238"/>
      <c r="G96" s="238"/>
      <c r="H96" s="238"/>
      <c r="I96" s="76"/>
      <c r="J96" s="238" t="s">
        <v>84</v>
      </c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238"/>
      <c r="AF96" s="238"/>
      <c r="AG96" s="239">
        <f>'IO 800-2-soupis prací-Sadov...'!J30</f>
        <v>0</v>
      </c>
      <c r="AH96" s="240"/>
      <c r="AI96" s="240"/>
      <c r="AJ96" s="240"/>
      <c r="AK96" s="240"/>
      <c r="AL96" s="240"/>
      <c r="AM96" s="240"/>
      <c r="AN96" s="239">
        <f>SUM(AG96,AT96)</f>
        <v>0</v>
      </c>
      <c r="AO96" s="240"/>
      <c r="AP96" s="240"/>
      <c r="AQ96" s="77"/>
      <c r="AR96" s="74"/>
      <c r="AS96" s="78"/>
      <c r="AT96" s="79"/>
      <c r="AU96" s="80"/>
      <c r="AV96" s="79"/>
      <c r="AW96" s="79"/>
      <c r="AX96" s="79"/>
      <c r="AY96" s="79"/>
      <c r="AZ96" s="79"/>
      <c r="BA96" s="79"/>
      <c r="BB96" s="79"/>
      <c r="BC96" s="79"/>
      <c r="BD96" s="81"/>
      <c r="BT96" s="82"/>
      <c r="BV96" s="82"/>
      <c r="BW96" s="82"/>
      <c r="BX96" s="82"/>
      <c r="CL96" s="82"/>
      <c r="CM96" s="82"/>
    </row>
    <row r="97" spans="2:44" s="1" customFormat="1" ht="30" customHeight="1">
      <c r="B97" s="31"/>
      <c r="AR97" s="31"/>
    </row>
    <row r="98" spans="2:44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31"/>
    </row>
  </sheetData>
  <sheetProtection algorithmName="SHA-512" hashValue="3RFJKo45FwvuHEMQRPzE3xSIdHuP/rA/KkrIitGe90zt0Po2d5Wd/2eWSBqXucerm5QgKL3pmaENN3/teKpaCw==" saltValue="7ILGeODgTKH+1/8TFUFt2Q==" spinCount="100000" sheet="1" objects="1" scenarios="1"/>
  <protectedRanges>
    <protectedRange sqref="AN13:AN14 E14:AJ14" name="Oblast1"/>
  </protectedRanges>
  <mergeCells count="46">
    <mergeCell ref="D96:H96"/>
    <mergeCell ref="J96:AF96"/>
    <mergeCell ref="AG96:AM96"/>
    <mergeCell ref="AN96:AP96"/>
    <mergeCell ref="AG94:AM94"/>
    <mergeCell ref="AN94:AP94"/>
    <mergeCell ref="D95:H95"/>
    <mergeCell ref="J95:AF95"/>
    <mergeCell ref="AG95:AM95"/>
    <mergeCell ref="AN95:AP9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L85:AO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95" location="'IO 800-2 - Rozpočet-Sadov...'!C2" display="/" xr:uid="{3E20E33B-2641-4CC8-9EEE-0F9D5D4F40E9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1082A-88DD-49BF-84E1-B9500F539F5A}">
  <sheetPr codeName="List2">
    <tabColor rgb="FFFFFF00"/>
  </sheetPr>
  <dimension ref="B2:BM220"/>
  <sheetViews>
    <sheetView showGridLines="0" zoomScaleNormal="100" workbookViewId="0">
      <selection activeCell="J94" sqref="J9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6" t="s">
        <v>569</v>
      </c>
    </row>
    <row r="3" spans="2:46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hidden="1" customHeight="1">
      <c r="B4" s="19"/>
      <c r="D4" s="20" t="s">
        <v>89</v>
      </c>
      <c r="L4" s="19"/>
      <c r="M4" s="83" t="s">
        <v>10</v>
      </c>
      <c r="AT4" s="16" t="s">
        <v>4</v>
      </c>
    </row>
    <row r="5" spans="2:46" ht="6.95" hidden="1" customHeight="1">
      <c r="B5" s="19"/>
      <c r="L5" s="19"/>
    </row>
    <row r="6" spans="2:46" s="1" customFormat="1" ht="12" hidden="1" customHeight="1">
      <c r="B6" s="31"/>
      <c r="D6" s="26" t="s">
        <v>16</v>
      </c>
      <c r="L6" s="31"/>
    </row>
    <row r="7" spans="2:46" s="1" customFormat="1" ht="16.5" hidden="1" customHeight="1">
      <c r="B7" s="31"/>
      <c r="E7" s="220" t="s">
        <v>570</v>
      </c>
      <c r="F7" s="243"/>
      <c r="G7" s="243"/>
      <c r="H7" s="243"/>
      <c r="L7" s="31"/>
    </row>
    <row r="8" spans="2:46" s="1" customFormat="1" hidden="1">
      <c r="B8" s="31"/>
      <c r="L8" s="31"/>
    </row>
    <row r="9" spans="2:46" s="1" customFormat="1" ht="12" hidden="1" customHeight="1">
      <c r="B9" s="31"/>
      <c r="D9" s="26" t="s">
        <v>18</v>
      </c>
      <c r="F9" s="24" t="s">
        <v>1</v>
      </c>
      <c r="I9" s="26" t="s">
        <v>19</v>
      </c>
      <c r="J9" s="24" t="s">
        <v>1</v>
      </c>
      <c r="L9" s="31"/>
    </row>
    <row r="10" spans="2:46" s="1" customFormat="1" ht="12" hidden="1" customHeight="1">
      <c r="B10" s="31"/>
      <c r="D10" s="26" t="s">
        <v>20</v>
      </c>
      <c r="F10" s="24" t="s">
        <v>92</v>
      </c>
      <c r="I10" s="26" t="s">
        <v>22</v>
      </c>
      <c r="J10" s="51" t="str">
        <f>'[1]Rekapitulace stavby'!AN8</f>
        <v>9. 11. 2023</v>
      </c>
      <c r="L10" s="31"/>
    </row>
    <row r="11" spans="2:46" s="1" customFormat="1" ht="10.9" hidden="1" customHeight="1">
      <c r="B11" s="31"/>
      <c r="L11" s="31"/>
    </row>
    <row r="12" spans="2:46" s="1" customFormat="1" ht="12" hidden="1" customHeight="1">
      <c r="B12" s="31"/>
      <c r="D12" s="26" t="s">
        <v>24</v>
      </c>
      <c r="I12" s="26" t="s">
        <v>25</v>
      </c>
      <c r="J12" s="24" t="str">
        <f>IF('[1]Rekapitulace stavby'!AN10="","",'[1]Rekapitulace stavby'!AN10)</f>
        <v/>
      </c>
      <c r="L12" s="31"/>
    </row>
    <row r="13" spans="2:46" s="1" customFormat="1" ht="18" hidden="1" customHeight="1">
      <c r="B13" s="31"/>
      <c r="E13" s="24" t="str">
        <f>IF('[1]Rekapitulace stavby'!E11="","",'[1]Rekapitulace stavby'!E11)</f>
        <v xml:space="preserve"> </v>
      </c>
      <c r="I13" s="26" t="s">
        <v>27</v>
      </c>
      <c r="J13" s="24" t="str">
        <f>IF('[1]Rekapitulace stavby'!AN11="","",'[1]Rekapitulace stavby'!AN11)</f>
        <v/>
      </c>
      <c r="L13" s="31"/>
    </row>
    <row r="14" spans="2:46" s="1" customFormat="1" ht="6.95" hidden="1" customHeight="1">
      <c r="B14" s="31"/>
      <c r="L14" s="31"/>
    </row>
    <row r="15" spans="2:46" s="1" customFormat="1" ht="12" hidden="1" customHeight="1">
      <c r="B15" s="31"/>
      <c r="D15" s="26" t="s">
        <v>571</v>
      </c>
      <c r="I15" s="26" t="s">
        <v>25</v>
      </c>
      <c r="J15" s="24" t="str">
        <f>'[1]Rekapitulace stavby'!AN13</f>
        <v/>
      </c>
      <c r="L15" s="31"/>
    </row>
    <row r="16" spans="2:46" s="1" customFormat="1" ht="18" hidden="1" customHeight="1">
      <c r="B16" s="31"/>
      <c r="E16" s="206" t="str">
        <f>'[1]Rekapitulace stavby'!E14</f>
        <v xml:space="preserve"> </v>
      </c>
      <c r="F16" s="206"/>
      <c r="G16" s="206"/>
      <c r="H16" s="206"/>
      <c r="I16" s="26" t="s">
        <v>27</v>
      </c>
      <c r="J16" s="24" t="str">
        <f>'[1]Rekapitulace stavby'!AN14</f>
        <v/>
      </c>
      <c r="L16" s="31"/>
    </row>
    <row r="17" spans="2:12" s="1" customFormat="1" ht="6.95" hidden="1" customHeight="1">
      <c r="B17" s="31"/>
      <c r="L17" s="31"/>
    </row>
    <row r="18" spans="2:12" s="1" customFormat="1" ht="12" hidden="1" customHeight="1">
      <c r="B18" s="31"/>
      <c r="D18" s="26" t="s">
        <v>30</v>
      </c>
      <c r="I18" s="26" t="s">
        <v>25</v>
      </c>
      <c r="J18" s="24" t="s">
        <v>1</v>
      </c>
      <c r="L18" s="31"/>
    </row>
    <row r="19" spans="2:12" s="1" customFormat="1" ht="18" hidden="1" customHeight="1">
      <c r="B19" s="31"/>
      <c r="E19" s="24" t="s">
        <v>31</v>
      </c>
      <c r="I19" s="26" t="s">
        <v>27</v>
      </c>
      <c r="J19" s="24" t="s">
        <v>1</v>
      </c>
      <c r="L19" s="31"/>
    </row>
    <row r="20" spans="2:12" s="1" customFormat="1" ht="6.95" hidden="1" customHeight="1">
      <c r="B20" s="31"/>
      <c r="L20" s="31"/>
    </row>
    <row r="21" spans="2:12" s="1" customFormat="1" ht="12" hidden="1" customHeight="1">
      <c r="B21" s="31"/>
      <c r="D21" s="26" t="s">
        <v>33</v>
      </c>
      <c r="I21" s="26" t="s">
        <v>25</v>
      </c>
      <c r="J21" s="24" t="s">
        <v>34</v>
      </c>
      <c r="L21" s="31"/>
    </row>
    <row r="22" spans="2:12" s="1" customFormat="1" ht="18" hidden="1" customHeight="1">
      <c r="B22" s="31"/>
      <c r="E22" s="24" t="s">
        <v>93</v>
      </c>
      <c r="I22" s="26" t="s">
        <v>27</v>
      </c>
      <c r="J22" s="24" t="s">
        <v>36</v>
      </c>
      <c r="L22" s="31"/>
    </row>
    <row r="23" spans="2:12" s="1" customFormat="1" ht="6.95" hidden="1" customHeight="1">
      <c r="B23" s="31"/>
      <c r="L23" s="31"/>
    </row>
    <row r="24" spans="2:12" s="1" customFormat="1" ht="12" hidden="1" customHeight="1">
      <c r="B24" s="31"/>
      <c r="D24" s="26" t="s">
        <v>37</v>
      </c>
      <c r="L24" s="31"/>
    </row>
    <row r="25" spans="2:12" s="7" customFormat="1" ht="16.5" hidden="1" customHeight="1">
      <c r="B25" s="84"/>
      <c r="E25" s="213" t="s">
        <v>1</v>
      </c>
      <c r="F25" s="213"/>
      <c r="G25" s="213"/>
      <c r="H25" s="213"/>
      <c r="L25" s="84"/>
    </row>
    <row r="26" spans="2:12" s="1" customFormat="1" ht="6.95" hidden="1" customHeight="1">
      <c r="B26" s="31"/>
      <c r="L26" s="31"/>
    </row>
    <row r="27" spans="2:12" s="1" customFormat="1" ht="6.95" hidden="1" customHeight="1">
      <c r="B27" s="31"/>
      <c r="D27" s="52"/>
      <c r="E27" s="52"/>
      <c r="F27" s="52"/>
      <c r="G27" s="52"/>
      <c r="H27" s="52"/>
      <c r="I27" s="52"/>
      <c r="J27" s="52"/>
      <c r="K27" s="52"/>
      <c r="L27" s="31"/>
    </row>
    <row r="28" spans="2:12" s="1" customFormat="1" ht="25.35" hidden="1" customHeight="1">
      <c r="B28" s="31"/>
      <c r="D28" s="85" t="s">
        <v>38</v>
      </c>
      <c r="J28" s="65">
        <f>ROUND(J112, 2)</f>
        <v>0</v>
      </c>
      <c r="L28" s="31"/>
    </row>
    <row r="29" spans="2:12" s="1" customFormat="1" ht="6.95" hidden="1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5" hidden="1" customHeight="1">
      <c r="B30" s="31"/>
      <c r="F30" s="34" t="s">
        <v>40</v>
      </c>
      <c r="I30" s="34" t="s">
        <v>39</v>
      </c>
      <c r="J30" s="34" t="s">
        <v>41</v>
      </c>
      <c r="L30" s="31"/>
    </row>
    <row r="31" spans="2:12" s="1" customFormat="1" ht="14.45" hidden="1" customHeight="1">
      <c r="B31" s="31"/>
      <c r="D31" s="54" t="s">
        <v>42</v>
      </c>
      <c r="E31" s="26" t="s">
        <v>43</v>
      </c>
      <c r="F31" s="86">
        <f>ROUND((SUM(BE112:BE217)),  2)</f>
        <v>0</v>
      </c>
      <c r="I31" s="87">
        <v>0.21</v>
      </c>
      <c r="J31" s="86">
        <f>ROUND(((SUM(BE112:BE217))*I31),  2)</f>
        <v>0</v>
      </c>
      <c r="L31" s="31"/>
    </row>
    <row r="32" spans="2:12" s="1" customFormat="1" ht="14.45" hidden="1" customHeight="1">
      <c r="B32" s="31"/>
      <c r="E32" s="26" t="s">
        <v>44</v>
      </c>
      <c r="F32" s="86">
        <f>ROUND((SUM(BF112:BF217)),  2)</f>
        <v>0</v>
      </c>
      <c r="I32" s="87">
        <v>0.15</v>
      </c>
      <c r="J32" s="86">
        <f>ROUND(((SUM(BF112:BF217))*I32),  2)</f>
        <v>0</v>
      </c>
      <c r="L32" s="31"/>
    </row>
    <row r="33" spans="2:12" s="1" customFormat="1" ht="14.45" hidden="1" customHeight="1">
      <c r="B33" s="31"/>
      <c r="E33" s="26" t="s">
        <v>45</v>
      </c>
      <c r="F33" s="86">
        <f>ROUND((SUM(BG112:BG217)),  2)</f>
        <v>0</v>
      </c>
      <c r="I33" s="87">
        <v>0.21</v>
      </c>
      <c r="J33" s="86">
        <f>0</f>
        <v>0</v>
      </c>
      <c r="L33" s="31"/>
    </row>
    <row r="34" spans="2:12" s="1" customFormat="1" ht="14.45" hidden="1" customHeight="1">
      <c r="B34" s="31"/>
      <c r="E34" s="26" t="s">
        <v>46</v>
      </c>
      <c r="F34" s="86">
        <f>ROUND((SUM(BH112:BH217)),  2)</f>
        <v>0</v>
      </c>
      <c r="I34" s="87">
        <v>0.15</v>
      </c>
      <c r="J34" s="86">
        <f>0</f>
        <v>0</v>
      </c>
      <c r="L34" s="31"/>
    </row>
    <row r="35" spans="2:12" s="1" customFormat="1" ht="14.45" hidden="1" customHeight="1">
      <c r="B35" s="31"/>
      <c r="E35" s="26" t="s">
        <v>47</v>
      </c>
      <c r="F35" s="86">
        <f>ROUND((SUM(BI112:BI217)),  2)</f>
        <v>0</v>
      </c>
      <c r="I35" s="87">
        <v>0</v>
      </c>
      <c r="J35" s="86">
        <f>0</f>
        <v>0</v>
      </c>
      <c r="L35" s="31"/>
    </row>
    <row r="36" spans="2:12" s="1" customFormat="1" ht="6.95" hidden="1" customHeight="1">
      <c r="B36" s="31"/>
      <c r="L36" s="31"/>
    </row>
    <row r="37" spans="2:12" s="1" customFormat="1" ht="25.35" hidden="1" customHeight="1">
      <c r="B37" s="31"/>
      <c r="C37" s="88"/>
      <c r="D37" s="89" t="s">
        <v>48</v>
      </c>
      <c r="E37" s="56"/>
      <c r="F37" s="56"/>
      <c r="G37" s="90" t="s">
        <v>49</v>
      </c>
      <c r="H37" s="91" t="s">
        <v>50</v>
      </c>
      <c r="I37" s="56"/>
      <c r="J37" s="92">
        <f>SUM(J28:J35)</f>
        <v>0</v>
      </c>
      <c r="K37" s="93"/>
      <c r="L37" s="31"/>
    </row>
    <row r="38" spans="2:12" s="1" customFormat="1" ht="14.45" hidden="1" customHeight="1">
      <c r="B38" s="31"/>
      <c r="L38" s="31"/>
    </row>
    <row r="39" spans="2:12" ht="14.45" hidden="1" customHeight="1">
      <c r="B39" s="19"/>
      <c r="L39" s="19"/>
    </row>
    <row r="40" spans="2:12" ht="14.45" hidden="1" customHeight="1">
      <c r="B40" s="19"/>
      <c r="L40" s="19"/>
    </row>
    <row r="41" spans="2:12" ht="14.45" hidden="1" customHeight="1">
      <c r="B41" s="19"/>
      <c r="L41" s="19"/>
    </row>
    <row r="42" spans="2:12" ht="14.45" hidden="1" customHeight="1">
      <c r="B42" s="19"/>
      <c r="L42" s="19"/>
    </row>
    <row r="43" spans="2:12" ht="14.45" hidden="1" customHeight="1">
      <c r="B43" s="19"/>
      <c r="L43" s="19"/>
    </row>
    <row r="44" spans="2:12" ht="14.45" hidden="1" customHeight="1">
      <c r="B44" s="19"/>
      <c r="L44" s="19"/>
    </row>
    <row r="45" spans="2:12" ht="14.45" hidden="1" customHeight="1">
      <c r="B45" s="19"/>
      <c r="L45" s="19"/>
    </row>
    <row r="46" spans="2:12" ht="14.45" hidden="1" customHeight="1">
      <c r="B46" s="19"/>
      <c r="L46" s="19"/>
    </row>
    <row r="47" spans="2:12" ht="14.45" hidden="1" customHeight="1">
      <c r="B47" s="19"/>
      <c r="L47" s="19"/>
    </row>
    <row r="48" spans="2:12" ht="14.45" hidden="1" customHeight="1">
      <c r="B48" s="19"/>
      <c r="L48" s="19"/>
    </row>
    <row r="49" spans="2:12" ht="14.45" hidden="1" customHeight="1">
      <c r="B49" s="19"/>
      <c r="L49" s="19"/>
    </row>
    <row r="50" spans="2:12" s="1" customFormat="1" ht="14.45" hidden="1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idden="1">
      <c r="B51" s="19"/>
      <c r="L51" s="19"/>
    </row>
    <row r="52" spans="2:12" hidden="1">
      <c r="B52" s="19"/>
      <c r="L52" s="19"/>
    </row>
    <row r="53" spans="2:12" hidden="1">
      <c r="B53" s="19"/>
      <c r="L53" s="19"/>
    </row>
    <row r="54" spans="2:12" hidden="1">
      <c r="B54" s="19"/>
      <c r="L54" s="19"/>
    </row>
    <row r="55" spans="2:12" hidden="1">
      <c r="B55" s="19"/>
      <c r="L55" s="19"/>
    </row>
    <row r="56" spans="2:12" hidden="1">
      <c r="B56" s="19"/>
      <c r="L56" s="19"/>
    </row>
    <row r="57" spans="2:12" hidden="1">
      <c r="B57" s="19"/>
      <c r="L57" s="19"/>
    </row>
    <row r="58" spans="2:12" hidden="1">
      <c r="B58" s="19"/>
      <c r="L58" s="19"/>
    </row>
    <row r="59" spans="2:12" hidden="1">
      <c r="B59" s="19"/>
      <c r="L59" s="19"/>
    </row>
    <row r="60" spans="2:12" hidden="1">
      <c r="B60" s="19"/>
      <c r="L60" s="19"/>
    </row>
    <row r="61" spans="2:12" s="1" customFormat="1" ht="12.75" hidden="1">
      <c r="B61" s="31"/>
      <c r="D61" s="42" t="s">
        <v>53</v>
      </c>
      <c r="E61" s="33"/>
      <c r="F61" s="94" t="s">
        <v>54</v>
      </c>
      <c r="G61" s="42" t="s">
        <v>53</v>
      </c>
      <c r="H61" s="33"/>
      <c r="I61" s="33"/>
      <c r="J61" s="95" t="s">
        <v>54</v>
      </c>
      <c r="K61" s="33"/>
      <c r="L61" s="31"/>
    </row>
    <row r="62" spans="2:12" hidden="1">
      <c r="B62" s="19"/>
      <c r="L62" s="19"/>
    </row>
    <row r="63" spans="2:12" hidden="1">
      <c r="B63" s="19"/>
      <c r="L63" s="19"/>
    </row>
    <row r="64" spans="2:12" hidden="1">
      <c r="B64" s="19"/>
      <c r="L64" s="19"/>
    </row>
    <row r="65" spans="2:12" s="1" customFormat="1" ht="12.75" hidden="1">
      <c r="B65" s="31"/>
      <c r="D65" s="40" t="s">
        <v>55</v>
      </c>
      <c r="E65" s="41"/>
      <c r="F65" s="41"/>
      <c r="G65" s="40" t="s">
        <v>572</v>
      </c>
      <c r="H65" s="41"/>
      <c r="I65" s="41"/>
      <c r="J65" s="41"/>
      <c r="K65" s="41"/>
      <c r="L65" s="31"/>
    </row>
    <row r="66" spans="2:12" hidden="1">
      <c r="B66" s="19"/>
      <c r="L66" s="19"/>
    </row>
    <row r="67" spans="2:12" hidden="1">
      <c r="B67" s="19"/>
      <c r="L67" s="19"/>
    </row>
    <row r="68" spans="2:12" hidden="1">
      <c r="B68" s="19"/>
      <c r="L68" s="19"/>
    </row>
    <row r="69" spans="2:12" hidden="1">
      <c r="B69" s="19"/>
      <c r="L69" s="19"/>
    </row>
    <row r="70" spans="2:12" hidden="1">
      <c r="B70" s="19"/>
      <c r="L70" s="19"/>
    </row>
    <row r="71" spans="2:12" hidden="1">
      <c r="B71" s="19"/>
      <c r="L71" s="19"/>
    </row>
    <row r="72" spans="2:12" hidden="1">
      <c r="B72" s="19"/>
      <c r="L72" s="19"/>
    </row>
    <row r="73" spans="2:12" hidden="1">
      <c r="B73" s="19"/>
      <c r="L73" s="19"/>
    </row>
    <row r="74" spans="2:12" hidden="1">
      <c r="B74" s="19"/>
      <c r="L74" s="19"/>
    </row>
    <row r="75" spans="2:12" hidden="1">
      <c r="B75" s="19"/>
      <c r="L75" s="19"/>
    </row>
    <row r="76" spans="2:12" s="1" customFormat="1" ht="12.75" hidden="1">
      <c r="B76" s="31"/>
      <c r="D76" s="42" t="s">
        <v>53</v>
      </c>
      <c r="E76" s="33"/>
      <c r="F76" s="94" t="s">
        <v>54</v>
      </c>
      <c r="G76" s="42" t="s">
        <v>53</v>
      </c>
      <c r="H76" s="33"/>
      <c r="I76" s="33"/>
      <c r="J76" s="95" t="s">
        <v>54</v>
      </c>
      <c r="K76" s="33"/>
      <c r="L76" s="31"/>
    </row>
    <row r="77" spans="2:12" s="1" customFormat="1" ht="14.4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78" spans="2:12" hidden="1"/>
    <row r="79" spans="2:12" hidden="1"/>
    <row r="80" spans="2:12" hidden="1"/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94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0" t="str">
        <f>E7</f>
        <v>Parkovací dům Trutnov-DÚR-kalkulace výsadeb ekol. újmy</v>
      </c>
      <c r="F85" s="243"/>
      <c r="G85" s="243"/>
      <c r="H85" s="243"/>
      <c r="L85" s="31"/>
    </row>
    <row r="86" spans="2:47" s="1" customFormat="1" ht="6.95" customHeight="1">
      <c r="B86" s="31"/>
      <c r="L86" s="31"/>
    </row>
    <row r="87" spans="2:47" s="1" customFormat="1" ht="12" customHeight="1">
      <c r="B87" s="31"/>
      <c r="C87" s="26" t="s">
        <v>20</v>
      </c>
      <c r="F87" s="24" t="str">
        <f>F10</f>
        <v>Trutnov</v>
      </c>
      <c r="I87" s="26" t="s">
        <v>22</v>
      </c>
      <c r="J87" s="51" t="str">
        <f>IF(J10="","",J10)</f>
        <v>9. 11. 2023</v>
      </c>
      <c r="L87" s="31"/>
    </row>
    <row r="88" spans="2:47" s="1" customFormat="1" ht="6.95" customHeight="1">
      <c r="B88" s="31"/>
      <c r="L88" s="31"/>
    </row>
    <row r="89" spans="2:47" s="1" customFormat="1" ht="15.2" customHeight="1">
      <c r="B89" s="31"/>
      <c r="C89" s="26" t="s">
        <v>24</v>
      </c>
      <c r="F89" s="24" t="str">
        <f>E13</f>
        <v xml:space="preserve"> </v>
      </c>
      <c r="I89" s="26" t="s">
        <v>30</v>
      </c>
      <c r="J89" s="29" t="str">
        <f>E19</f>
        <v>Ing. Jana Janíková</v>
      </c>
      <c r="L89" s="31"/>
    </row>
    <row r="90" spans="2:47" s="1" customFormat="1" ht="25.7" customHeight="1">
      <c r="B90" s="31"/>
      <c r="C90" s="26" t="s">
        <v>571</v>
      </c>
      <c r="F90" s="24" t="str">
        <f>IF(E16="","",E16)</f>
        <v xml:space="preserve"> </v>
      </c>
      <c r="I90" s="26" t="s">
        <v>33</v>
      </c>
      <c r="J90" s="29" t="str">
        <f>E22</f>
        <v>ZaKT s.r.o., Ponávka 185/2, 602 00 Brno</v>
      </c>
      <c r="L90" s="31"/>
    </row>
    <row r="91" spans="2:47" s="1" customFormat="1" ht="10.35" customHeight="1">
      <c r="B91" s="31"/>
      <c r="L91" s="31"/>
    </row>
    <row r="92" spans="2:47" s="1" customFormat="1" ht="29.25" customHeight="1">
      <c r="B92" s="31"/>
      <c r="C92" s="96" t="s">
        <v>95</v>
      </c>
      <c r="D92" s="88"/>
      <c r="E92" s="88"/>
      <c r="F92" s="88"/>
      <c r="G92" s="88"/>
      <c r="H92" s="88"/>
      <c r="I92" s="88"/>
      <c r="J92" s="97" t="s">
        <v>96</v>
      </c>
      <c r="K92" s="88"/>
      <c r="L92" s="31"/>
    </row>
    <row r="93" spans="2:47" s="1" customFormat="1" ht="10.35" customHeight="1">
      <c r="B93" s="31"/>
      <c r="L93" s="31"/>
    </row>
    <row r="94" spans="2:47" s="1" customFormat="1" ht="22.9" customHeight="1">
      <c r="B94" s="31"/>
      <c r="C94" s="98" t="s">
        <v>97</v>
      </c>
      <c r="J94" s="65">
        <f>J112</f>
        <v>0</v>
      </c>
      <c r="L94" s="31"/>
      <c r="AU94" s="16" t="s">
        <v>98</v>
      </c>
    </row>
    <row r="95" spans="2:47" s="1" customFormat="1" ht="21.75" customHeight="1">
      <c r="B95" s="31"/>
      <c r="L95" s="31"/>
    </row>
    <row r="96" spans="2:47" s="1" customFormat="1" ht="6.95" customHeight="1">
      <c r="B96" s="43"/>
      <c r="C96" s="44"/>
      <c r="D96" s="44"/>
      <c r="E96" s="44"/>
      <c r="F96" s="44"/>
      <c r="G96" s="44"/>
      <c r="H96" s="44"/>
      <c r="I96" s="44"/>
      <c r="J96" s="44"/>
      <c r="K96" s="44"/>
      <c r="L96" s="31"/>
    </row>
    <row r="100" spans="2:63" s="1" customFormat="1" ht="6.95" customHeight="1"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31"/>
    </row>
    <row r="101" spans="2:63" s="1" customFormat="1" ht="24.95" customHeight="1">
      <c r="B101" s="31"/>
      <c r="C101" s="20" t="s">
        <v>102</v>
      </c>
      <c r="L101" s="31"/>
    </row>
    <row r="102" spans="2:63" s="1" customFormat="1" ht="6.95" customHeight="1">
      <c r="B102" s="31"/>
      <c r="L102" s="31"/>
    </row>
    <row r="103" spans="2:63" s="1" customFormat="1" ht="12" customHeight="1">
      <c r="B103" s="31"/>
      <c r="C103" s="26" t="s">
        <v>16</v>
      </c>
      <c r="L103" s="31"/>
    </row>
    <row r="104" spans="2:63" s="1" customFormat="1" ht="16.5" customHeight="1">
      <c r="B104" s="31"/>
      <c r="E104" s="220" t="str">
        <f>E7</f>
        <v>Parkovací dům Trutnov-DÚR-kalkulace výsadeb ekol. újmy</v>
      </c>
      <c r="F104" s="243"/>
      <c r="G104" s="243"/>
      <c r="H104" s="243"/>
      <c r="L104" s="31"/>
    </row>
    <row r="105" spans="2:63" s="1" customFormat="1" ht="6.95" customHeight="1">
      <c r="B105" s="31"/>
      <c r="L105" s="31"/>
    </row>
    <row r="106" spans="2:63" s="1" customFormat="1" ht="12" customHeight="1">
      <c r="B106" s="31"/>
      <c r="C106" s="26" t="s">
        <v>20</v>
      </c>
      <c r="F106" s="24" t="str">
        <f>F10</f>
        <v>Trutnov</v>
      </c>
      <c r="I106" s="26" t="s">
        <v>22</v>
      </c>
      <c r="J106" s="51" t="str">
        <f>IF(J10="","",J10)</f>
        <v>9. 11. 2023</v>
      </c>
      <c r="L106" s="31"/>
    </row>
    <row r="107" spans="2:63" s="1" customFormat="1" ht="6.95" customHeight="1">
      <c r="B107" s="31"/>
      <c r="L107" s="31"/>
    </row>
    <row r="108" spans="2:63" s="1" customFormat="1" ht="15.2" customHeight="1">
      <c r="B108" s="31"/>
      <c r="C108" s="26" t="s">
        <v>24</v>
      </c>
      <c r="F108" s="24" t="str">
        <f>E13</f>
        <v xml:space="preserve"> </v>
      </c>
      <c r="I108" s="26" t="s">
        <v>30</v>
      </c>
      <c r="J108" s="29" t="str">
        <f>E19</f>
        <v>Ing. Jana Janíková</v>
      </c>
      <c r="L108" s="31"/>
    </row>
    <row r="109" spans="2:63" s="1" customFormat="1" ht="25.7" customHeight="1">
      <c r="B109" s="31"/>
      <c r="C109" s="26" t="s">
        <v>571</v>
      </c>
      <c r="F109" s="24" t="str">
        <f>IF(E16="","",E16)</f>
        <v xml:space="preserve"> </v>
      </c>
      <c r="I109" s="26" t="s">
        <v>33</v>
      </c>
      <c r="J109" s="29" t="str">
        <f>E22</f>
        <v>ZaKT s.r.o., Ponávka 185/2, 602 00 Brno</v>
      </c>
      <c r="L109" s="31"/>
    </row>
    <row r="110" spans="2:63" s="1" customFormat="1" ht="10.35" customHeight="1">
      <c r="B110" s="31"/>
      <c r="L110" s="31"/>
    </row>
    <row r="111" spans="2:63" s="10" customFormat="1" ht="29.25" customHeight="1">
      <c r="B111" s="107"/>
      <c r="C111" s="108" t="s">
        <v>103</v>
      </c>
      <c r="D111" s="109" t="s">
        <v>63</v>
      </c>
      <c r="E111" s="109" t="s">
        <v>59</v>
      </c>
      <c r="F111" s="109" t="s">
        <v>60</v>
      </c>
      <c r="G111" s="109" t="s">
        <v>104</v>
      </c>
      <c r="H111" s="109" t="s">
        <v>105</v>
      </c>
      <c r="I111" s="109" t="s">
        <v>106</v>
      </c>
      <c r="J111" s="109" t="s">
        <v>96</v>
      </c>
      <c r="K111" s="110" t="s">
        <v>107</v>
      </c>
      <c r="L111" s="107"/>
      <c r="M111" s="58" t="s">
        <v>1</v>
      </c>
      <c r="N111" s="59" t="s">
        <v>42</v>
      </c>
      <c r="O111" s="59" t="s">
        <v>108</v>
      </c>
      <c r="P111" s="59" t="s">
        <v>109</v>
      </c>
      <c r="Q111" s="59" t="s">
        <v>110</v>
      </c>
      <c r="R111" s="59" t="s">
        <v>111</v>
      </c>
      <c r="S111" s="59" t="s">
        <v>112</v>
      </c>
      <c r="T111" s="60" t="s">
        <v>113</v>
      </c>
    </row>
    <row r="112" spans="2:63" s="1" customFormat="1" ht="22.9" customHeight="1">
      <c r="B112" s="31"/>
      <c r="C112" s="63" t="s">
        <v>114</v>
      </c>
      <c r="J112" s="111">
        <f>SUM(J113:J216)</f>
        <v>0</v>
      </c>
      <c r="L112" s="31"/>
      <c r="M112" s="61"/>
      <c r="N112" s="52"/>
      <c r="O112" s="52"/>
      <c r="P112" s="112">
        <f>SUM(P113:P217)</f>
        <v>318.80691999999999</v>
      </c>
      <c r="Q112" s="52"/>
      <c r="R112" s="112">
        <f>SUM(R113:R217)</f>
        <v>6.5506623999999993</v>
      </c>
      <c r="S112" s="52"/>
      <c r="T112" s="113">
        <f>SUM(T113:T217)</f>
        <v>0</v>
      </c>
      <c r="AT112" s="16" t="s">
        <v>77</v>
      </c>
      <c r="AU112" s="16" t="s">
        <v>98</v>
      </c>
      <c r="BK112" s="114">
        <f>SUM(BK113:BK217)</f>
        <v>0</v>
      </c>
    </row>
    <row r="113" spans="2:65" s="1" customFormat="1" ht="33" customHeight="1">
      <c r="B113" s="31"/>
      <c r="C113" s="183" t="s">
        <v>86</v>
      </c>
      <c r="D113" s="183" t="s">
        <v>119</v>
      </c>
      <c r="E113" s="184" t="s">
        <v>368</v>
      </c>
      <c r="F113" s="185" t="s">
        <v>369</v>
      </c>
      <c r="G113" s="186" t="s">
        <v>122</v>
      </c>
      <c r="H113" s="180">
        <v>41</v>
      </c>
      <c r="I113" s="187"/>
      <c r="J113" s="188">
        <f>ROUND(I113*H113,2)</f>
        <v>0</v>
      </c>
      <c r="K113" s="185" t="s">
        <v>255</v>
      </c>
      <c r="L113" s="31"/>
      <c r="M113" s="178" t="s">
        <v>1</v>
      </c>
      <c r="N113" s="135" t="s">
        <v>43</v>
      </c>
      <c r="O113" s="136">
        <v>3.6459999999999999</v>
      </c>
      <c r="P113" s="136">
        <f>O113*H113</f>
        <v>149.48599999999999</v>
      </c>
      <c r="Q113" s="136">
        <v>0</v>
      </c>
      <c r="R113" s="136">
        <f>Q113*H113</f>
        <v>0</v>
      </c>
      <c r="S113" s="136">
        <v>0</v>
      </c>
      <c r="T113" s="137">
        <f>S113*H113</f>
        <v>0</v>
      </c>
      <c r="AR113" s="138" t="s">
        <v>124</v>
      </c>
      <c r="AT113" s="138" t="s">
        <v>119</v>
      </c>
      <c r="AU113" s="138" t="s">
        <v>78</v>
      </c>
      <c r="AY113" s="16" t="s">
        <v>117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6" t="s">
        <v>86</v>
      </c>
      <c r="BK113" s="139">
        <f>ROUND(I113*H113,2)</f>
        <v>0</v>
      </c>
      <c r="BL113" s="16" t="s">
        <v>124</v>
      </c>
      <c r="BM113" s="138" t="s">
        <v>370</v>
      </c>
    </row>
    <row r="114" spans="2:65" s="1" customFormat="1" ht="29.25">
      <c r="B114" s="31"/>
      <c r="C114" s="181"/>
      <c r="D114" s="189" t="s">
        <v>126</v>
      </c>
      <c r="E114" s="181"/>
      <c r="F114" s="190" t="s">
        <v>371</v>
      </c>
      <c r="G114" s="181"/>
      <c r="H114" s="181"/>
      <c r="I114" s="181"/>
      <c r="J114" s="181"/>
      <c r="K114" s="181"/>
      <c r="L114" s="31"/>
      <c r="M114" s="143"/>
      <c r="T114" s="55"/>
      <c r="AT114" s="16" t="s">
        <v>126</v>
      </c>
      <c r="AU114" s="16" t="s">
        <v>78</v>
      </c>
    </row>
    <row r="115" spans="2:65" s="1" customFormat="1" ht="36">
      <c r="B115" s="31"/>
      <c r="C115" s="183">
        <v>2</v>
      </c>
      <c r="D115" s="183" t="s">
        <v>119</v>
      </c>
      <c r="E115" s="184" t="s">
        <v>412</v>
      </c>
      <c r="F115" s="185" t="s">
        <v>413</v>
      </c>
      <c r="G115" s="186" t="s">
        <v>122</v>
      </c>
      <c r="H115" s="180">
        <v>9</v>
      </c>
      <c r="I115" s="187"/>
      <c r="J115" s="188">
        <f>ROUND(I115*H115,2)</f>
        <v>0</v>
      </c>
      <c r="K115" s="185" t="s">
        <v>123</v>
      </c>
      <c r="L115" s="31"/>
      <c r="M115" s="143"/>
      <c r="T115" s="55"/>
      <c r="AT115" s="16"/>
      <c r="AU115" s="16"/>
    </row>
    <row r="116" spans="2:65" s="1" customFormat="1" ht="29.25">
      <c r="B116" s="31"/>
      <c r="C116" s="181"/>
      <c r="D116" s="189" t="s">
        <v>126</v>
      </c>
      <c r="E116" s="181"/>
      <c r="F116" s="190" t="s">
        <v>415</v>
      </c>
      <c r="G116" s="181"/>
      <c r="H116" s="181"/>
      <c r="I116" s="191"/>
      <c r="J116" s="181"/>
      <c r="K116" s="181"/>
      <c r="L116" s="31"/>
      <c r="M116" s="143"/>
      <c r="T116" s="55"/>
      <c r="AT116" s="16"/>
      <c r="AU116" s="16"/>
    </row>
    <row r="117" spans="2:65" s="1" customFormat="1" ht="24.2" customHeight="1">
      <c r="B117" s="31"/>
      <c r="C117" s="192" t="s">
        <v>88</v>
      </c>
      <c r="D117" s="192" t="s">
        <v>212</v>
      </c>
      <c r="E117" s="193" t="s">
        <v>268</v>
      </c>
      <c r="F117" s="194" t="s">
        <v>269</v>
      </c>
      <c r="G117" s="195" t="s">
        <v>220</v>
      </c>
      <c r="H117" s="196">
        <v>9.1</v>
      </c>
      <c r="I117" s="187"/>
      <c r="J117" s="197">
        <f>ROUND(I117*H117,2)</f>
        <v>0</v>
      </c>
      <c r="K117" s="194" t="s">
        <v>1</v>
      </c>
      <c r="L117" s="152"/>
      <c r="M117" s="179" t="s">
        <v>1</v>
      </c>
      <c r="N117" s="154" t="s">
        <v>43</v>
      </c>
      <c r="O117" s="136">
        <v>0</v>
      </c>
      <c r="P117" s="136">
        <f>O117*H117</f>
        <v>0</v>
      </c>
      <c r="Q117" s="136">
        <v>0.5</v>
      </c>
      <c r="R117" s="136">
        <f>Q117*H117</f>
        <v>4.55</v>
      </c>
      <c r="S117" s="136">
        <v>0</v>
      </c>
      <c r="T117" s="137">
        <f>S117*H117</f>
        <v>0</v>
      </c>
      <c r="AR117" s="138" t="s">
        <v>164</v>
      </c>
      <c r="AT117" s="138" t="s">
        <v>212</v>
      </c>
      <c r="AU117" s="138" t="s">
        <v>78</v>
      </c>
      <c r="AY117" s="16" t="s">
        <v>117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6" t="s">
        <v>86</v>
      </c>
      <c r="BK117" s="139">
        <f>ROUND(I117*H117,2)</f>
        <v>0</v>
      </c>
      <c r="BL117" s="16" t="s">
        <v>124</v>
      </c>
      <c r="BM117" s="138" t="s">
        <v>270</v>
      </c>
    </row>
    <row r="118" spans="2:65" s="1" customFormat="1" ht="19.5">
      <c r="B118" s="31"/>
      <c r="C118" s="181"/>
      <c r="D118" s="189" t="s">
        <v>126</v>
      </c>
      <c r="E118" s="181"/>
      <c r="F118" s="190" t="s">
        <v>269</v>
      </c>
      <c r="G118" s="181"/>
      <c r="H118" s="181"/>
      <c r="I118" s="181"/>
      <c r="J118" s="181"/>
      <c r="K118" s="181"/>
      <c r="L118" s="31"/>
      <c r="M118" s="143"/>
      <c r="T118" s="55"/>
      <c r="AT118" s="16" t="s">
        <v>126</v>
      </c>
      <c r="AU118" s="16" t="s">
        <v>78</v>
      </c>
    </row>
    <row r="119" spans="2:65" s="12" customFormat="1">
      <c r="B119" s="155"/>
      <c r="C119" s="198"/>
      <c r="D119" s="189" t="s">
        <v>230</v>
      </c>
      <c r="E119" s="199" t="s">
        <v>1</v>
      </c>
      <c r="F119" s="200" t="s">
        <v>578</v>
      </c>
      <c r="G119" s="198"/>
      <c r="H119" s="201">
        <v>9.1</v>
      </c>
      <c r="I119" s="198"/>
      <c r="J119" s="198"/>
      <c r="K119" s="198"/>
      <c r="L119" s="155"/>
      <c r="M119" s="160"/>
      <c r="T119" s="161"/>
      <c r="AT119" s="156" t="s">
        <v>230</v>
      </c>
      <c r="AU119" s="156" t="s">
        <v>78</v>
      </c>
      <c r="AV119" s="12" t="s">
        <v>88</v>
      </c>
      <c r="AW119" s="12" t="s">
        <v>32</v>
      </c>
      <c r="AX119" s="12" t="s">
        <v>86</v>
      </c>
      <c r="AY119" s="156" t="s">
        <v>117</v>
      </c>
    </row>
    <row r="120" spans="2:65" s="1" customFormat="1" ht="24.2" customHeight="1">
      <c r="B120" s="31"/>
      <c r="C120" s="183" t="s">
        <v>135</v>
      </c>
      <c r="D120" s="183" t="s">
        <v>119</v>
      </c>
      <c r="E120" s="184" t="s">
        <v>253</v>
      </c>
      <c r="F120" s="185" t="s">
        <v>254</v>
      </c>
      <c r="G120" s="186" t="s">
        <v>220</v>
      </c>
      <c r="H120" s="180">
        <v>9.1</v>
      </c>
      <c r="I120" s="187"/>
      <c r="J120" s="188">
        <f>ROUND(I120*H120,2)</f>
        <v>0</v>
      </c>
      <c r="K120" s="185" t="s">
        <v>255</v>
      </c>
      <c r="L120" s="31"/>
      <c r="M120" s="178" t="s">
        <v>1</v>
      </c>
      <c r="N120" s="135" t="s">
        <v>43</v>
      </c>
      <c r="O120" s="136">
        <v>0.25600000000000001</v>
      </c>
      <c r="P120" s="136">
        <f>O120*H120</f>
        <v>2.3296000000000001</v>
      </c>
      <c r="Q120" s="136">
        <v>0</v>
      </c>
      <c r="R120" s="136">
        <f>Q120*H120</f>
        <v>0</v>
      </c>
      <c r="S120" s="136">
        <v>0</v>
      </c>
      <c r="T120" s="137">
        <f>S120*H120</f>
        <v>0</v>
      </c>
      <c r="AR120" s="138" t="s">
        <v>124</v>
      </c>
      <c r="AT120" s="138" t="s">
        <v>119</v>
      </c>
      <c r="AU120" s="138" t="s">
        <v>78</v>
      </c>
      <c r="AY120" s="16" t="s">
        <v>117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6" t="s">
        <v>86</v>
      </c>
      <c r="BK120" s="139">
        <f>ROUND(I120*H120,2)</f>
        <v>0</v>
      </c>
      <c r="BL120" s="16" t="s">
        <v>124</v>
      </c>
      <c r="BM120" s="138" t="s">
        <v>256</v>
      </c>
    </row>
    <row r="121" spans="2:65" s="1" customFormat="1" ht="29.25">
      <c r="B121" s="31"/>
      <c r="C121" s="181"/>
      <c r="D121" s="189" t="s">
        <v>126</v>
      </c>
      <c r="E121" s="181"/>
      <c r="F121" s="190" t="s">
        <v>257</v>
      </c>
      <c r="G121" s="181"/>
      <c r="H121" s="181"/>
      <c r="I121" s="181"/>
      <c r="J121" s="181"/>
      <c r="K121" s="181"/>
      <c r="L121" s="31"/>
      <c r="M121" s="143"/>
      <c r="T121" s="55"/>
      <c r="AT121" s="16" t="s">
        <v>126</v>
      </c>
      <c r="AU121" s="16" t="s">
        <v>78</v>
      </c>
    </row>
    <row r="122" spans="2:65" s="12" customFormat="1">
      <c r="B122" s="155"/>
      <c r="C122" s="198"/>
      <c r="D122" s="189" t="s">
        <v>230</v>
      </c>
      <c r="E122" s="199" t="s">
        <v>1</v>
      </c>
      <c r="F122" s="200" t="s">
        <v>578</v>
      </c>
      <c r="G122" s="198"/>
      <c r="H122" s="201">
        <v>9.1</v>
      </c>
      <c r="I122" s="198"/>
      <c r="J122" s="198"/>
      <c r="K122" s="198"/>
      <c r="L122" s="155"/>
      <c r="M122" s="160"/>
      <c r="T122" s="161"/>
      <c r="AT122" s="156" t="s">
        <v>230</v>
      </c>
      <c r="AU122" s="156" t="s">
        <v>78</v>
      </c>
      <c r="AV122" s="12" t="s">
        <v>88</v>
      </c>
      <c r="AW122" s="12" t="s">
        <v>32</v>
      </c>
      <c r="AX122" s="12" t="s">
        <v>86</v>
      </c>
      <c r="AY122" s="156" t="s">
        <v>117</v>
      </c>
    </row>
    <row r="123" spans="2:65" s="1" customFormat="1" ht="33" customHeight="1">
      <c r="B123" s="31"/>
      <c r="C123" s="183" t="s">
        <v>124</v>
      </c>
      <c r="D123" s="183" t="s">
        <v>119</v>
      </c>
      <c r="E123" s="184" t="s">
        <v>263</v>
      </c>
      <c r="F123" s="185" t="s">
        <v>264</v>
      </c>
      <c r="G123" s="186" t="s">
        <v>220</v>
      </c>
      <c r="H123" s="180">
        <v>9.1</v>
      </c>
      <c r="I123" s="187"/>
      <c r="J123" s="188">
        <f>ROUND(I123*H123,2)</f>
        <v>0</v>
      </c>
      <c r="K123" s="185" t="s">
        <v>255</v>
      </c>
      <c r="L123" s="31"/>
      <c r="M123" s="178" t="s">
        <v>1</v>
      </c>
      <c r="N123" s="135" t="s">
        <v>43</v>
      </c>
      <c r="O123" s="136">
        <v>8.6999999999999994E-2</v>
      </c>
      <c r="P123" s="136">
        <f>O123*H123</f>
        <v>0.79169999999999996</v>
      </c>
      <c r="Q123" s="136">
        <v>0</v>
      </c>
      <c r="R123" s="136">
        <f>Q123*H123</f>
        <v>0</v>
      </c>
      <c r="S123" s="136">
        <v>0</v>
      </c>
      <c r="T123" s="137">
        <f>S123*H123</f>
        <v>0</v>
      </c>
      <c r="AR123" s="138" t="s">
        <v>124</v>
      </c>
      <c r="AT123" s="138" t="s">
        <v>119</v>
      </c>
      <c r="AU123" s="138" t="s">
        <v>78</v>
      </c>
      <c r="AY123" s="16" t="s">
        <v>117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6" t="s">
        <v>86</v>
      </c>
      <c r="BK123" s="139">
        <f>ROUND(I123*H123,2)</f>
        <v>0</v>
      </c>
      <c r="BL123" s="16" t="s">
        <v>124</v>
      </c>
      <c r="BM123" s="138" t="s">
        <v>265</v>
      </c>
    </row>
    <row r="124" spans="2:65" s="1" customFormat="1" ht="39">
      <c r="B124" s="31"/>
      <c r="C124" s="181"/>
      <c r="D124" s="189" t="s">
        <v>126</v>
      </c>
      <c r="E124" s="181"/>
      <c r="F124" s="190" t="s">
        <v>266</v>
      </c>
      <c r="G124" s="181"/>
      <c r="H124" s="181"/>
      <c r="I124" s="181"/>
      <c r="J124" s="181"/>
      <c r="K124" s="181"/>
      <c r="L124" s="31"/>
      <c r="M124" s="143"/>
      <c r="T124" s="55"/>
      <c r="AT124" s="16" t="s">
        <v>126</v>
      </c>
      <c r="AU124" s="16" t="s">
        <v>78</v>
      </c>
    </row>
    <row r="125" spans="2:65" s="12" customFormat="1">
      <c r="B125" s="155"/>
      <c r="C125" s="198"/>
      <c r="D125" s="189" t="s">
        <v>230</v>
      </c>
      <c r="E125" s="199" t="s">
        <v>1</v>
      </c>
      <c r="F125" s="200" t="s">
        <v>578</v>
      </c>
      <c r="G125" s="198"/>
      <c r="H125" s="201">
        <v>9.1</v>
      </c>
      <c r="I125" s="198"/>
      <c r="J125" s="198"/>
      <c r="K125" s="198"/>
      <c r="L125" s="155"/>
      <c r="M125" s="160"/>
      <c r="T125" s="161"/>
      <c r="AT125" s="156" t="s">
        <v>230</v>
      </c>
      <c r="AU125" s="156" t="s">
        <v>78</v>
      </c>
      <c r="AV125" s="12" t="s">
        <v>88</v>
      </c>
      <c r="AW125" s="12" t="s">
        <v>32</v>
      </c>
      <c r="AX125" s="12" t="s">
        <v>86</v>
      </c>
      <c r="AY125" s="156" t="s">
        <v>117</v>
      </c>
    </row>
    <row r="126" spans="2:65" s="1" customFormat="1" ht="24.2" customHeight="1">
      <c r="B126" s="31"/>
      <c r="C126" s="183" t="s">
        <v>146</v>
      </c>
      <c r="D126" s="183" t="s">
        <v>119</v>
      </c>
      <c r="E126" s="184" t="s">
        <v>378</v>
      </c>
      <c r="F126" s="185" t="s">
        <v>379</v>
      </c>
      <c r="G126" s="186" t="s">
        <v>122</v>
      </c>
      <c r="H126" s="180">
        <v>41</v>
      </c>
      <c r="I126" s="187"/>
      <c r="J126" s="188">
        <f>ROUND(I126*H126,2)</f>
        <v>0</v>
      </c>
      <c r="K126" s="185" t="s">
        <v>255</v>
      </c>
      <c r="L126" s="31"/>
      <c r="M126" s="178" t="s">
        <v>1</v>
      </c>
      <c r="N126" s="135" t="s">
        <v>43</v>
      </c>
      <c r="O126" s="136">
        <v>1.208</v>
      </c>
      <c r="P126" s="136">
        <f>O126*H126</f>
        <v>49.527999999999999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AR126" s="138" t="s">
        <v>124</v>
      </c>
      <c r="AT126" s="138" t="s">
        <v>119</v>
      </c>
      <c r="AU126" s="138" t="s">
        <v>78</v>
      </c>
      <c r="AY126" s="16" t="s">
        <v>117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6" t="s">
        <v>86</v>
      </c>
      <c r="BK126" s="139">
        <f>ROUND(I126*H126,2)</f>
        <v>0</v>
      </c>
      <c r="BL126" s="16" t="s">
        <v>124</v>
      </c>
      <c r="BM126" s="138" t="s">
        <v>380</v>
      </c>
    </row>
    <row r="127" spans="2:65" s="1" customFormat="1" ht="29.25">
      <c r="B127" s="31"/>
      <c r="C127" s="181"/>
      <c r="D127" s="189" t="s">
        <v>126</v>
      </c>
      <c r="E127" s="181"/>
      <c r="F127" s="190" t="s">
        <v>381</v>
      </c>
      <c r="G127" s="181"/>
      <c r="H127" s="181"/>
      <c r="I127" s="181"/>
      <c r="J127" s="181"/>
      <c r="K127" s="181"/>
      <c r="L127" s="31"/>
      <c r="M127" s="143"/>
      <c r="T127" s="55"/>
      <c r="AT127" s="16" t="s">
        <v>126</v>
      </c>
      <c r="AU127" s="16" t="s">
        <v>78</v>
      </c>
    </row>
    <row r="128" spans="2:65" s="1" customFormat="1" ht="24">
      <c r="B128" s="31"/>
      <c r="C128" s="183">
        <v>6</v>
      </c>
      <c r="D128" s="183" t="s">
        <v>119</v>
      </c>
      <c r="E128" s="184" t="s">
        <v>416</v>
      </c>
      <c r="F128" s="185" t="s">
        <v>417</v>
      </c>
      <c r="G128" s="186" t="s">
        <v>122</v>
      </c>
      <c r="H128" s="180">
        <v>9</v>
      </c>
      <c r="I128" s="187"/>
      <c r="J128" s="188">
        <f>ROUND(I128*H128,2)</f>
        <v>0</v>
      </c>
      <c r="K128" s="185" t="s">
        <v>123</v>
      </c>
      <c r="L128" s="31"/>
      <c r="M128" s="143"/>
      <c r="T128" s="55"/>
      <c r="AT128" s="16"/>
      <c r="AU128" s="16"/>
    </row>
    <row r="129" spans="2:47" s="1" customFormat="1" ht="19.5">
      <c r="B129" s="31"/>
      <c r="C129" s="181"/>
      <c r="D129" s="189" t="s">
        <v>126</v>
      </c>
      <c r="E129" s="181"/>
      <c r="F129" s="190" t="s">
        <v>419</v>
      </c>
      <c r="G129" s="181"/>
      <c r="H129" s="181"/>
      <c r="I129" s="191"/>
      <c r="J129" s="181"/>
      <c r="K129" s="181"/>
      <c r="L129" s="31"/>
      <c r="M129" s="143"/>
      <c r="T129" s="55"/>
      <c r="AT129" s="16"/>
      <c r="AU129" s="16"/>
    </row>
    <row r="130" spans="2:47" s="1" customFormat="1" ht="24">
      <c r="B130" s="31"/>
      <c r="C130" s="192">
        <v>7</v>
      </c>
      <c r="D130" s="192" t="s">
        <v>212</v>
      </c>
      <c r="E130" s="193" t="s">
        <v>579</v>
      </c>
      <c r="F130" s="194" t="s">
        <v>581</v>
      </c>
      <c r="G130" s="195" t="s">
        <v>122</v>
      </c>
      <c r="H130" s="196">
        <v>10</v>
      </c>
      <c r="I130" s="202"/>
      <c r="J130" s="197">
        <f>ROUND(I130*H130,2)</f>
        <v>0</v>
      </c>
      <c r="K130" s="194" t="s">
        <v>1</v>
      </c>
      <c r="L130" s="31"/>
      <c r="M130" s="143"/>
      <c r="T130" s="55"/>
      <c r="AT130" s="16"/>
      <c r="AU130" s="16"/>
    </row>
    <row r="131" spans="2:47" s="1" customFormat="1" ht="29.25">
      <c r="B131" s="31"/>
      <c r="C131" s="181"/>
      <c r="D131" s="189" t="s">
        <v>126</v>
      </c>
      <c r="E131" s="181"/>
      <c r="F131" s="190" t="s">
        <v>582</v>
      </c>
      <c r="G131" s="181"/>
      <c r="H131" s="181"/>
      <c r="I131" s="191"/>
      <c r="J131" s="181"/>
      <c r="K131" s="181"/>
      <c r="L131" s="31"/>
      <c r="M131" s="143"/>
      <c r="T131" s="55"/>
      <c r="AT131" s="16"/>
      <c r="AU131" s="16"/>
    </row>
    <row r="132" spans="2:47" s="1" customFormat="1" ht="24">
      <c r="B132" s="31"/>
      <c r="C132" s="192">
        <v>8</v>
      </c>
      <c r="D132" s="192" t="s">
        <v>212</v>
      </c>
      <c r="E132" s="193" t="s">
        <v>580</v>
      </c>
      <c r="F132" s="194" t="s">
        <v>583</v>
      </c>
      <c r="G132" s="195" t="s">
        <v>122</v>
      </c>
      <c r="H132" s="196">
        <v>6</v>
      </c>
      <c r="I132" s="202"/>
      <c r="J132" s="197">
        <f>ROUND(I132*H132,2)</f>
        <v>0</v>
      </c>
      <c r="K132" s="194" t="s">
        <v>1</v>
      </c>
      <c r="L132" s="31"/>
      <c r="M132" s="143"/>
      <c r="T132" s="55"/>
      <c r="AT132" s="16"/>
      <c r="AU132" s="16"/>
    </row>
    <row r="133" spans="2:47" s="1" customFormat="1" ht="19.5">
      <c r="B133" s="31"/>
      <c r="C133" s="181"/>
      <c r="D133" s="189" t="s">
        <v>126</v>
      </c>
      <c r="E133" s="181"/>
      <c r="F133" s="190" t="s">
        <v>584</v>
      </c>
      <c r="G133" s="181"/>
      <c r="H133" s="181"/>
      <c r="I133" s="191"/>
      <c r="J133" s="181"/>
      <c r="K133" s="181"/>
      <c r="L133" s="31"/>
      <c r="M133" s="143"/>
      <c r="T133" s="55"/>
      <c r="AT133" s="16"/>
      <c r="AU133" s="16"/>
    </row>
    <row r="134" spans="2:47" s="1" customFormat="1" ht="12">
      <c r="B134" s="31"/>
      <c r="C134" s="192">
        <v>9</v>
      </c>
      <c r="D134" s="192" t="s">
        <v>212</v>
      </c>
      <c r="E134" s="193" t="s">
        <v>585</v>
      </c>
      <c r="F134" s="194" t="s">
        <v>586</v>
      </c>
      <c r="G134" s="195" t="s">
        <v>122</v>
      </c>
      <c r="H134" s="196">
        <v>1</v>
      </c>
      <c r="I134" s="202"/>
      <c r="J134" s="197">
        <f>ROUND(I134*H134,2)</f>
        <v>0</v>
      </c>
      <c r="K134" s="194" t="s">
        <v>1</v>
      </c>
      <c r="L134" s="31"/>
      <c r="M134" s="143"/>
      <c r="T134" s="55"/>
      <c r="AT134" s="16"/>
      <c r="AU134" s="16"/>
    </row>
    <row r="135" spans="2:47" s="1" customFormat="1">
      <c r="B135" s="31"/>
      <c r="C135" s="181"/>
      <c r="D135" s="189" t="s">
        <v>126</v>
      </c>
      <c r="E135" s="181"/>
      <c r="F135" s="190" t="s">
        <v>587</v>
      </c>
      <c r="G135" s="181"/>
      <c r="H135" s="181"/>
      <c r="I135" s="191"/>
      <c r="J135" s="181"/>
      <c r="K135" s="181"/>
      <c r="L135" s="31"/>
      <c r="M135" s="143"/>
      <c r="T135" s="55"/>
      <c r="AT135" s="16"/>
      <c r="AU135" s="16"/>
    </row>
    <row r="136" spans="2:47" s="1" customFormat="1" ht="12">
      <c r="B136" s="31"/>
      <c r="C136" s="192">
        <v>10</v>
      </c>
      <c r="D136" s="192" t="s">
        <v>212</v>
      </c>
      <c r="E136" s="193" t="s">
        <v>588</v>
      </c>
      <c r="F136" s="194" t="s">
        <v>589</v>
      </c>
      <c r="G136" s="195" t="s">
        <v>122</v>
      </c>
      <c r="H136" s="196">
        <v>10</v>
      </c>
      <c r="I136" s="202"/>
      <c r="J136" s="197">
        <f>ROUND(I136*H136,2)</f>
        <v>0</v>
      </c>
      <c r="K136" s="194" t="s">
        <v>1</v>
      </c>
      <c r="L136" s="31"/>
      <c r="M136" s="143"/>
      <c r="T136" s="55"/>
      <c r="AT136" s="16"/>
      <c r="AU136" s="16"/>
    </row>
    <row r="137" spans="2:47" s="1" customFormat="1" ht="19.5">
      <c r="B137" s="31"/>
      <c r="C137" s="181"/>
      <c r="D137" s="189" t="s">
        <v>126</v>
      </c>
      <c r="E137" s="181"/>
      <c r="F137" s="190" t="s">
        <v>592</v>
      </c>
      <c r="G137" s="181"/>
      <c r="H137" s="181"/>
      <c r="I137" s="191"/>
      <c r="J137" s="181"/>
      <c r="K137" s="181"/>
      <c r="L137" s="31"/>
      <c r="M137" s="143"/>
      <c r="T137" s="55"/>
      <c r="AT137" s="16"/>
      <c r="AU137" s="16"/>
    </row>
    <row r="138" spans="2:47" s="1" customFormat="1" ht="24">
      <c r="B138" s="31"/>
      <c r="C138" s="192">
        <v>11</v>
      </c>
      <c r="D138" s="192" t="s">
        <v>212</v>
      </c>
      <c r="E138" s="193" t="s">
        <v>588</v>
      </c>
      <c r="F138" s="194" t="s">
        <v>590</v>
      </c>
      <c r="G138" s="195" t="s">
        <v>122</v>
      </c>
      <c r="H138" s="196">
        <v>2</v>
      </c>
      <c r="I138" s="202"/>
      <c r="J138" s="197">
        <f>ROUND(I138*H138,2)</f>
        <v>0</v>
      </c>
      <c r="K138" s="194" t="s">
        <v>1</v>
      </c>
      <c r="L138" s="31"/>
      <c r="M138" s="143"/>
      <c r="T138" s="55"/>
      <c r="AT138" s="16"/>
      <c r="AU138" s="16"/>
    </row>
    <row r="139" spans="2:47" s="1" customFormat="1" ht="19.5">
      <c r="B139" s="31"/>
      <c r="C139" s="181"/>
      <c r="D139" s="189" t="s">
        <v>126</v>
      </c>
      <c r="E139" s="181"/>
      <c r="F139" s="190" t="s">
        <v>591</v>
      </c>
      <c r="G139" s="181"/>
      <c r="H139" s="181"/>
      <c r="I139" s="191"/>
      <c r="J139" s="181"/>
      <c r="K139" s="181"/>
      <c r="L139" s="31"/>
      <c r="M139" s="143"/>
      <c r="T139" s="55"/>
      <c r="AT139" s="16"/>
      <c r="AU139" s="16"/>
    </row>
    <row r="140" spans="2:47" s="1" customFormat="1" ht="24">
      <c r="B140" s="31"/>
      <c r="C140" s="192">
        <v>12</v>
      </c>
      <c r="D140" s="192" t="s">
        <v>212</v>
      </c>
      <c r="E140" s="193" t="s">
        <v>610</v>
      </c>
      <c r="F140" s="194" t="s">
        <v>593</v>
      </c>
      <c r="G140" s="195" t="s">
        <v>122</v>
      </c>
      <c r="H140" s="196">
        <v>3</v>
      </c>
      <c r="I140" s="202"/>
      <c r="J140" s="197">
        <f>ROUND(I140*H140,2)</f>
        <v>0</v>
      </c>
      <c r="K140" s="194" t="s">
        <v>1</v>
      </c>
      <c r="L140" s="31"/>
      <c r="M140" s="143"/>
      <c r="T140" s="55"/>
      <c r="AT140" s="16"/>
      <c r="AU140" s="16"/>
    </row>
    <row r="141" spans="2:47" s="1" customFormat="1" ht="19.5">
      <c r="B141" s="31"/>
      <c r="C141" s="181"/>
      <c r="D141" s="189" t="s">
        <v>126</v>
      </c>
      <c r="E141" s="181"/>
      <c r="F141" s="190" t="s">
        <v>596</v>
      </c>
      <c r="G141" s="181"/>
      <c r="H141" s="181"/>
      <c r="I141" s="191"/>
      <c r="J141" s="181"/>
      <c r="K141" s="181"/>
      <c r="L141" s="31"/>
      <c r="M141" s="143"/>
      <c r="T141" s="55"/>
      <c r="AT141" s="16"/>
      <c r="AU141" s="16"/>
    </row>
    <row r="142" spans="2:47" s="1" customFormat="1" ht="24">
      <c r="B142" s="31"/>
      <c r="C142" s="192">
        <v>13</v>
      </c>
      <c r="D142" s="192" t="s">
        <v>212</v>
      </c>
      <c r="E142" s="193" t="s">
        <v>594</v>
      </c>
      <c r="F142" s="194" t="s">
        <v>595</v>
      </c>
      <c r="G142" s="195" t="s">
        <v>122</v>
      </c>
      <c r="H142" s="196">
        <v>1</v>
      </c>
      <c r="I142" s="202"/>
      <c r="J142" s="197">
        <f>ROUND(I142*H142,2)</f>
        <v>0</v>
      </c>
      <c r="K142" s="194" t="s">
        <v>1</v>
      </c>
      <c r="L142" s="31"/>
      <c r="M142" s="143"/>
      <c r="T142" s="55"/>
      <c r="AT142" s="16"/>
      <c r="AU142" s="16"/>
    </row>
    <row r="143" spans="2:47" s="1" customFormat="1" ht="19.5">
      <c r="B143" s="31"/>
      <c r="C143" s="181"/>
      <c r="D143" s="189" t="s">
        <v>126</v>
      </c>
      <c r="E143" s="181"/>
      <c r="F143" s="190" t="s">
        <v>597</v>
      </c>
      <c r="G143" s="181"/>
      <c r="H143" s="181"/>
      <c r="I143" s="191"/>
      <c r="J143" s="181"/>
      <c r="K143" s="181"/>
      <c r="L143" s="31"/>
      <c r="M143" s="143"/>
      <c r="T143" s="55"/>
      <c r="AT143" s="16"/>
      <c r="AU143" s="16"/>
    </row>
    <row r="144" spans="2:47" s="1" customFormat="1" ht="24">
      <c r="B144" s="31"/>
      <c r="C144" s="192">
        <v>14</v>
      </c>
      <c r="D144" s="192" t="s">
        <v>212</v>
      </c>
      <c r="E144" s="193" t="s">
        <v>598</v>
      </c>
      <c r="F144" s="194" t="s">
        <v>599</v>
      </c>
      <c r="G144" s="195" t="s">
        <v>122</v>
      </c>
      <c r="H144" s="196">
        <v>5</v>
      </c>
      <c r="I144" s="202"/>
      <c r="J144" s="197">
        <f>ROUND(I144*H144,2)</f>
        <v>0</v>
      </c>
      <c r="K144" s="194" t="s">
        <v>1</v>
      </c>
      <c r="L144" s="31"/>
      <c r="M144" s="143"/>
      <c r="T144" s="55"/>
      <c r="AT144" s="16"/>
      <c r="AU144" s="16"/>
    </row>
    <row r="145" spans="2:65" s="1" customFormat="1" ht="19.5">
      <c r="B145" s="31"/>
      <c r="C145" s="181"/>
      <c r="D145" s="189" t="s">
        <v>126</v>
      </c>
      <c r="E145" s="181"/>
      <c r="F145" s="190" t="s">
        <v>600</v>
      </c>
      <c r="G145" s="181"/>
      <c r="H145" s="181"/>
      <c r="I145" s="191"/>
      <c r="J145" s="181"/>
      <c r="K145" s="181"/>
      <c r="L145" s="31"/>
      <c r="M145" s="143"/>
      <c r="T145" s="55"/>
      <c r="AT145" s="16"/>
      <c r="AU145" s="16"/>
    </row>
    <row r="146" spans="2:65" s="1" customFormat="1" ht="24">
      <c r="B146" s="31"/>
      <c r="C146" s="192">
        <v>15</v>
      </c>
      <c r="D146" s="192" t="s">
        <v>212</v>
      </c>
      <c r="E146" s="193" t="s">
        <v>601</v>
      </c>
      <c r="F146" s="194" t="s">
        <v>602</v>
      </c>
      <c r="G146" s="195" t="s">
        <v>122</v>
      </c>
      <c r="H146" s="196">
        <v>1</v>
      </c>
      <c r="I146" s="202"/>
      <c r="J146" s="197">
        <f>ROUND(I146*H146,2)</f>
        <v>0</v>
      </c>
      <c r="K146" s="194" t="s">
        <v>1</v>
      </c>
      <c r="L146" s="31"/>
      <c r="M146" s="143"/>
      <c r="T146" s="55"/>
      <c r="AT146" s="16"/>
      <c r="AU146" s="16"/>
    </row>
    <row r="147" spans="2:65" s="1" customFormat="1" ht="19.5">
      <c r="B147" s="31"/>
      <c r="C147" s="181"/>
      <c r="D147" s="189" t="s">
        <v>126</v>
      </c>
      <c r="E147" s="181"/>
      <c r="F147" s="190" t="s">
        <v>603</v>
      </c>
      <c r="G147" s="181"/>
      <c r="H147" s="181"/>
      <c r="I147" s="191"/>
      <c r="J147" s="181"/>
      <c r="K147" s="181"/>
      <c r="L147" s="31"/>
      <c r="M147" s="143"/>
      <c r="T147" s="55"/>
      <c r="AT147" s="16"/>
      <c r="AU147" s="16"/>
    </row>
    <row r="148" spans="2:65" s="1" customFormat="1" ht="24">
      <c r="B148" s="31"/>
      <c r="C148" s="192">
        <v>16</v>
      </c>
      <c r="D148" s="192" t="s">
        <v>212</v>
      </c>
      <c r="E148" s="193" t="s">
        <v>604</v>
      </c>
      <c r="F148" s="194" t="s">
        <v>605</v>
      </c>
      <c r="G148" s="195" t="s">
        <v>122</v>
      </c>
      <c r="H148" s="196">
        <v>1</v>
      </c>
      <c r="I148" s="202"/>
      <c r="J148" s="197">
        <f>ROUND(I148*H148,2)</f>
        <v>0</v>
      </c>
      <c r="K148" s="194" t="s">
        <v>1</v>
      </c>
      <c r="L148" s="31"/>
      <c r="M148" s="143"/>
      <c r="T148" s="55"/>
      <c r="AT148" s="16"/>
      <c r="AU148" s="16"/>
    </row>
    <row r="149" spans="2:65" s="1" customFormat="1" ht="19.5">
      <c r="B149" s="31"/>
      <c r="C149" s="181"/>
      <c r="D149" s="189" t="s">
        <v>126</v>
      </c>
      <c r="E149" s="181"/>
      <c r="F149" s="190" t="s">
        <v>606</v>
      </c>
      <c r="G149" s="181"/>
      <c r="H149" s="181"/>
      <c r="I149" s="191"/>
      <c r="J149" s="181"/>
      <c r="K149" s="181"/>
      <c r="L149" s="31"/>
      <c r="M149" s="143"/>
      <c r="T149" s="55"/>
      <c r="AT149" s="16"/>
      <c r="AU149" s="16"/>
    </row>
    <row r="150" spans="2:65" s="1" customFormat="1" ht="12">
      <c r="B150" s="31"/>
      <c r="C150" s="192">
        <v>17</v>
      </c>
      <c r="D150" s="192" t="s">
        <v>212</v>
      </c>
      <c r="E150" s="193" t="s">
        <v>607</v>
      </c>
      <c r="F150" s="194" t="s">
        <v>608</v>
      </c>
      <c r="G150" s="195" t="s">
        <v>122</v>
      </c>
      <c r="H150" s="196">
        <v>1</v>
      </c>
      <c r="I150" s="202"/>
      <c r="J150" s="197">
        <f>ROUND(I150*H150,2)</f>
        <v>0</v>
      </c>
      <c r="K150" s="194" t="s">
        <v>1</v>
      </c>
      <c r="L150" s="31"/>
      <c r="M150" s="143"/>
      <c r="T150" s="55"/>
      <c r="AT150" s="16"/>
      <c r="AU150" s="16"/>
    </row>
    <row r="151" spans="2:65" s="1" customFormat="1" ht="19.5">
      <c r="B151" s="31"/>
      <c r="C151" s="181"/>
      <c r="D151" s="189" t="s">
        <v>126</v>
      </c>
      <c r="E151" s="181"/>
      <c r="F151" s="190" t="s">
        <v>609</v>
      </c>
      <c r="G151" s="181"/>
      <c r="H151" s="181"/>
      <c r="I151" s="191"/>
      <c r="J151" s="181"/>
      <c r="K151" s="181"/>
      <c r="L151" s="31"/>
      <c r="M151" s="143"/>
      <c r="T151" s="55"/>
      <c r="AT151" s="16"/>
      <c r="AU151" s="16"/>
    </row>
    <row r="152" spans="2:65" s="1" customFormat="1" ht="24">
      <c r="B152" s="31"/>
      <c r="C152" s="192">
        <v>18</v>
      </c>
      <c r="D152" s="192" t="s">
        <v>212</v>
      </c>
      <c r="E152" s="193" t="s">
        <v>611</v>
      </c>
      <c r="F152" s="194" t="s">
        <v>612</v>
      </c>
      <c r="G152" s="195" t="s">
        <v>122</v>
      </c>
      <c r="H152" s="196">
        <v>2</v>
      </c>
      <c r="I152" s="202"/>
      <c r="J152" s="197">
        <f>ROUND(I152*H152,2)</f>
        <v>0</v>
      </c>
      <c r="K152" s="194" t="s">
        <v>1</v>
      </c>
      <c r="L152" s="31"/>
      <c r="M152" s="143"/>
      <c r="T152" s="55"/>
      <c r="AT152" s="16"/>
      <c r="AU152" s="16"/>
    </row>
    <row r="153" spans="2:65" s="1" customFormat="1" ht="19.5">
      <c r="B153" s="31"/>
      <c r="C153" s="181"/>
      <c r="D153" s="189" t="s">
        <v>126</v>
      </c>
      <c r="E153" s="181"/>
      <c r="F153" s="190" t="s">
        <v>613</v>
      </c>
      <c r="G153" s="181"/>
      <c r="H153" s="181"/>
      <c r="I153" s="191"/>
      <c r="J153" s="181"/>
      <c r="K153" s="181"/>
      <c r="L153" s="31"/>
      <c r="M153" s="143"/>
      <c r="T153" s="55"/>
      <c r="AT153" s="16"/>
      <c r="AU153" s="16"/>
    </row>
    <row r="154" spans="2:65" s="1" customFormat="1" ht="24">
      <c r="B154" s="31"/>
      <c r="C154" s="192">
        <v>19</v>
      </c>
      <c r="D154" s="192" t="s">
        <v>212</v>
      </c>
      <c r="E154" s="193" t="s">
        <v>614</v>
      </c>
      <c r="F154" s="194" t="s">
        <v>615</v>
      </c>
      <c r="G154" s="195" t="s">
        <v>122</v>
      </c>
      <c r="H154" s="196">
        <v>1</v>
      </c>
      <c r="I154" s="202"/>
      <c r="J154" s="197">
        <f>ROUND(I154*H154,2)</f>
        <v>0</v>
      </c>
      <c r="K154" s="194" t="s">
        <v>1</v>
      </c>
      <c r="L154" s="31"/>
      <c r="M154" s="143"/>
      <c r="T154" s="55"/>
      <c r="AT154" s="16"/>
      <c r="AU154" s="16"/>
    </row>
    <row r="155" spans="2:65" s="1" customFormat="1" ht="19.5">
      <c r="B155" s="31"/>
      <c r="C155" s="181"/>
      <c r="D155" s="189" t="s">
        <v>126</v>
      </c>
      <c r="E155" s="181"/>
      <c r="F155" s="190" t="s">
        <v>616</v>
      </c>
      <c r="G155" s="181"/>
      <c r="H155" s="181"/>
      <c r="I155" s="191"/>
      <c r="J155" s="181"/>
      <c r="K155" s="181"/>
      <c r="L155" s="31"/>
      <c r="M155" s="143"/>
      <c r="T155" s="55"/>
      <c r="AT155" s="16"/>
      <c r="AU155" s="16"/>
    </row>
    <row r="156" spans="2:65" s="1" customFormat="1" ht="12">
      <c r="B156" s="31"/>
      <c r="C156" s="192">
        <v>20</v>
      </c>
      <c r="D156" s="192" t="s">
        <v>212</v>
      </c>
      <c r="E156" s="193" t="s">
        <v>617</v>
      </c>
      <c r="F156" s="194" t="s">
        <v>618</v>
      </c>
      <c r="G156" s="195" t="s">
        <v>122</v>
      </c>
      <c r="H156" s="196">
        <v>3</v>
      </c>
      <c r="I156" s="202"/>
      <c r="J156" s="197">
        <f>ROUND(I156*H156,2)</f>
        <v>0</v>
      </c>
      <c r="K156" s="194" t="s">
        <v>1</v>
      </c>
      <c r="L156" s="31"/>
      <c r="M156" s="143"/>
      <c r="T156" s="55"/>
      <c r="AT156" s="16"/>
      <c r="AU156" s="16"/>
    </row>
    <row r="157" spans="2:65" s="1" customFormat="1" ht="19.5">
      <c r="B157" s="31"/>
      <c r="C157" s="181"/>
      <c r="D157" s="189" t="s">
        <v>126</v>
      </c>
      <c r="E157" s="181"/>
      <c r="F157" s="190" t="s">
        <v>619</v>
      </c>
      <c r="G157" s="181"/>
      <c r="H157" s="181"/>
      <c r="I157" s="191"/>
      <c r="J157" s="181"/>
      <c r="K157" s="181"/>
      <c r="L157" s="31"/>
      <c r="M157" s="143"/>
      <c r="T157" s="55"/>
      <c r="AT157" s="16"/>
      <c r="AU157" s="16"/>
    </row>
    <row r="158" spans="2:65" s="1" customFormat="1" ht="24">
      <c r="B158" s="31"/>
      <c r="C158" s="192">
        <v>21</v>
      </c>
      <c r="D158" s="192" t="s">
        <v>212</v>
      </c>
      <c r="E158" s="193" t="s">
        <v>620</v>
      </c>
      <c r="F158" s="194" t="s">
        <v>621</v>
      </c>
      <c r="G158" s="195" t="s">
        <v>122</v>
      </c>
      <c r="H158" s="196">
        <v>3</v>
      </c>
      <c r="I158" s="202"/>
      <c r="J158" s="197">
        <f>ROUND(I158*H158,2)</f>
        <v>0</v>
      </c>
      <c r="K158" s="194" t="s">
        <v>1</v>
      </c>
      <c r="L158" s="31"/>
      <c r="M158" s="143"/>
      <c r="T158" s="55"/>
      <c r="AT158" s="16"/>
      <c r="AU158" s="16"/>
    </row>
    <row r="159" spans="2:65" s="1" customFormat="1" ht="19.5">
      <c r="B159" s="31"/>
      <c r="C159" s="181"/>
      <c r="D159" s="189" t="s">
        <v>126</v>
      </c>
      <c r="E159" s="181"/>
      <c r="F159" s="190" t="s">
        <v>622</v>
      </c>
      <c r="G159" s="181"/>
      <c r="H159" s="181"/>
      <c r="I159" s="191"/>
      <c r="J159" s="181"/>
      <c r="K159" s="181"/>
      <c r="L159" s="31"/>
      <c r="M159" s="143"/>
      <c r="T159" s="55"/>
      <c r="AT159" s="16"/>
      <c r="AU159" s="16"/>
    </row>
    <row r="160" spans="2:65" s="1" customFormat="1" ht="24.2" customHeight="1">
      <c r="B160" s="31"/>
      <c r="C160" s="183">
        <v>22</v>
      </c>
      <c r="D160" s="183" t="s">
        <v>119</v>
      </c>
      <c r="E160" s="184" t="s">
        <v>424</v>
      </c>
      <c r="F160" s="185" t="s">
        <v>425</v>
      </c>
      <c r="G160" s="186" t="s">
        <v>122</v>
      </c>
      <c r="H160" s="180">
        <v>41</v>
      </c>
      <c r="I160" s="187"/>
      <c r="J160" s="188">
        <f>ROUND(I160*H160,2)</f>
        <v>0</v>
      </c>
      <c r="K160" s="185" t="s">
        <v>255</v>
      </c>
      <c r="L160" s="31"/>
      <c r="M160" s="178" t="s">
        <v>1</v>
      </c>
      <c r="N160" s="135" t="s">
        <v>43</v>
      </c>
      <c r="O160" s="136">
        <v>0.24199999999999999</v>
      </c>
      <c r="P160" s="136">
        <f>O160*H160</f>
        <v>9.9220000000000006</v>
      </c>
      <c r="Q160" s="136">
        <v>0</v>
      </c>
      <c r="R160" s="136">
        <f>Q160*H160</f>
        <v>0</v>
      </c>
      <c r="S160" s="136">
        <v>0</v>
      </c>
      <c r="T160" s="137">
        <f>S160*H160</f>
        <v>0</v>
      </c>
      <c r="AR160" s="138" t="s">
        <v>124</v>
      </c>
      <c r="AT160" s="138" t="s">
        <v>119</v>
      </c>
      <c r="AU160" s="138" t="s">
        <v>78</v>
      </c>
      <c r="AY160" s="16" t="s">
        <v>117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6" t="s">
        <v>86</v>
      </c>
      <c r="BK160" s="139">
        <f>ROUND(I160*H160,2)</f>
        <v>0</v>
      </c>
      <c r="BL160" s="16" t="s">
        <v>124</v>
      </c>
      <c r="BM160" s="138" t="s">
        <v>426</v>
      </c>
    </row>
    <row r="161" spans="2:65" s="1" customFormat="1" ht="19.5">
      <c r="B161" s="31"/>
      <c r="C161" s="181"/>
      <c r="D161" s="189" t="s">
        <v>126</v>
      </c>
      <c r="E161" s="181"/>
      <c r="F161" s="190" t="s">
        <v>427</v>
      </c>
      <c r="G161" s="181"/>
      <c r="H161" s="181"/>
      <c r="I161" s="181"/>
      <c r="J161" s="181"/>
      <c r="K161" s="181"/>
      <c r="L161" s="31"/>
      <c r="M161" s="143"/>
      <c r="T161" s="55"/>
      <c r="AT161" s="16" t="s">
        <v>126</v>
      </c>
      <c r="AU161" s="16" t="s">
        <v>78</v>
      </c>
    </row>
    <row r="162" spans="2:65" s="1" customFormat="1" ht="24">
      <c r="B162" s="31"/>
      <c r="C162" s="183">
        <v>23</v>
      </c>
      <c r="D162" s="183" t="s">
        <v>119</v>
      </c>
      <c r="E162" s="184" t="s">
        <v>434</v>
      </c>
      <c r="F162" s="185" t="s">
        <v>435</v>
      </c>
      <c r="G162" s="186" t="s">
        <v>226</v>
      </c>
      <c r="H162" s="180">
        <v>7.5</v>
      </c>
      <c r="I162" s="187"/>
      <c r="J162" s="188">
        <f>ROUND(I162*H162,2)</f>
        <v>0</v>
      </c>
      <c r="K162" s="185" t="s">
        <v>123</v>
      </c>
      <c r="L162" s="31"/>
      <c r="M162" s="143"/>
      <c r="T162" s="55"/>
      <c r="AT162" s="16"/>
      <c r="AU162" s="16"/>
    </row>
    <row r="163" spans="2:65" s="1" customFormat="1" ht="19.5">
      <c r="B163" s="31"/>
      <c r="C163" s="181"/>
      <c r="D163" s="189" t="s">
        <v>126</v>
      </c>
      <c r="E163" s="181"/>
      <c r="F163" s="190" t="s">
        <v>437</v>
      </c>
      <c r="G163" s="181"/>
      <c r="H163" s="181"/>
      <c r="I163" s="191"/>
      <c r="J163" s="181"/>
      <c r="K163" s="181"/>
      <c r="L163" s="31"/>
      <c r="M163" s="143"/>
      <c r="T163" s="55"/>
      <c r="AT163" s="16"/>
      <c r="AU163" s="16"/>
    </row>
    <row r="164" spans="2:65" s="1" customFormat="1" ht="24.2" customHeight="1">
      <c r="B164" s="31"/>
      <c r="C164" s="183">
        <v>24</v>
      </c>
      <c r="D164" s="183" t="s">
        <v>119</v>
      </c>
      <c r="E164" s="184" t="s">
        <v>439</v>
      </c>
      <c r="F164" s="185" t="s">
        <v>440</v>
      </c>
      <c r="G164" s="186" t="s">
        <v>122</v>
      </c>
      <c r="H164" s="180">
        <v>41</v>
      </c>
      <c r="I164" s="187"/>
      <c r="J164" s="188">
        <f>ROUND(I164*H164,2)</f>
        <v>0</v>
      </c>
      <c r="K164" s="185" t="s">
        <v>255</v>
      </c>
      <c r="L164" s="31"/>
      <c r="M164" s="178" t="s">
        <v>1</v>
      </c>
      <c r="N164" s="135" t="s">
        <v>43</v>
      </c>
      <c r="O164" s="136">
        <v>0.87</v>
      </c>
      <c r="P164" s="136">
        <f>O164*H164</f>
        <v>35.67</v>
      </c>
      <c r="Q164" s="136">
        <v>6.0000000000000002E-5</v>
      </c>
      <c r="R164" s="136">
        <f>Q164*H164</f>
        <v>2.4599999999999999E-3</v>
      </c>
      <c r="S164" s="136">
        <v>0</v>
      </c>
      <c r="T164" s="137">
        <f>S164*H164</f>
        <v>0</v>
      </c>
      <c r="AR164" s="138" t="s">
        <v>124</v>
      </c>
      <c r="AT164" s="138" t="s">
        <v>119</v>
      </c>
      <c r="AU164" s="138" t="s">
        <v>78</v>
      </c>
      <c r="AY164" s="16" t="s">
        <v>117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6" t="s">
        <v>86</v>
      </c>
      <c r="BK164" s="139">
        <f>ROUND(I164*H164,2)</f>
        <v>0</v>
      </c>
      <c r="BL164" s="16" t="s">
        <v>124</v>
      </c>
      <c r="BM164" s="138" t="s">
        <v>441</v>
      </c>
    </row>
    <row r="165" spans="2:65" s="1" customFormat="1">
      <c r="B165" s="31"/>
      <c r="C165" s="181"/>
      <c r="D165" s="189" t="s">
        <v>126</v>
      </c>
      <c r="E165" s="181"/>
      <c r="F165" s="190" t="s">
        <v>442</v>
      </c>
      <c r="G165" s="181"/>
      <c r="H165" s="181"/>
      <c r="I165" s="181"/>
      <c r="J165" s="181"/>
      <c r="K165" s="181"/>
      <c r="L165" s="31"/>
      <c r="M165" s="143"/>
      <c r="T165" s="55"/>
      <c r="AT165" s="16" t="s">
        <v>126</v>
      </c>
      <c r="AU165" s="16" t="s">
        <v>78</v>
      </c>
    </row>
    <row r="166" spans="2:65" s="1" customFormat="1" ht="21.75" customHeight="1">
      <c r="B166" s="31"/>
      <c r="C166" s="192">
        <v>25</v>
      </c>
      <c r="D166" s="192" t="s">
        <v>212</v>
      </c>
      <c r="E166" s="193" t="s">
        <v>444</v>
      </c>
      <c r="F166" s="194" t="s">
        <v>445</v>
      </c>
      <c r="G166" s="195" t="s">
        <v>122</v>
      </c>
      <c r="H166" s="196">
        <v>123</v>
      </c>
      <c r="I166" s="187"/>
      <c r="J166" s="197">
        <f>ROUND(I166*H166,2)</f>
        <v>0</v>
      </c>
      <c r="K166" s="194" t="s">
        <v>255</v>
      </c>
      <c r="L166" s="152"/>
      <c r="M166" s="179" t="s">
        <v>1</v>
      </c>
      <c r="N166" s="154" t="s">
        <v>43</v>
      </c>
      <c r="O166" s="136">
        <v>0</v>
      </c>
      <c r="P166" s="136">
        <f>O166*H166</f>
        <v>0</v>
      </c>
      <c r="Q166" s="136">
        <v>7.0899999999999999E-3</v>
      </c>
      <c r="R166" s="136">
        <f>Q166*H166</f>
        <v>0.87207000000000001</v>
      </c>
      <c r="S166" s="136">
        <v>0</v>
      </c>
      <c r="T166" s="137">
        <f>S166*H166</f>
        <v>0</v>
      </c>
      <c r="AR166" s="138" t="s">
        <v>164</v>
      </c>
      <c r="AT166" s="138" t="s">
        <v>212</v>
      </c>
      <c r="AU166" s="138" t="s">
        <v>78</v>
      </c>
      <c r="AY166" s="16" t="s">
        <v>117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6" t="s">
        <v>86</v>
      </c>
      <c r="BK166" s="139">
        <f>ROUND(I166*H166,2)</f>
        <v>0</v>
      </c>
      <c r="BL166" s="16" t="s">
        <v>124</v>
      </c>
      <c r="BM166" s="138" t="s">
        <v>446</v>
      </c>
    </row>
    <row r="167" spans="2:65" s="1" customFormat="1">
      <c r="B167" s="31"/>
      <c r="C167" s="181"/>
      <c r="D167" s="189" t="s">
        <v>126</v>
      </c>
      <c r="E167" s="181"/>
      <c r="F167" s="190" t="s">
        <v>445</v>
      </c>
      <c r="G167" s="181"/>
      <c r="H167" s="181"/>
      <c r="I167" s="181"/>
      <c r="J167" s="181"/>
      <c r="K167" s="181"/>
      <c r="L167" s="31"/>
      <c r="M167" s="143"/>
      <c r="T167" s="55"/>
      <c r="AT167" s="16" t="s">
        <v>126</v>
      </c>
      <c r="AU167" s="16" t="s">
        <v>78</v>
      </c>
    </row>
    <row r="168" spans="2:65" s="12" customFormat="1">
      <c r="B168" s="155"/>
      <c r="C168" s="198"/>
      <c r="D168" s="189" t="s">
        <v>230</v>
      </c>
      <c r="E168" s="199" t="s">
        <v>1</v>
      </c>
      <c r="F168" s="200" t="s">
        <v>623</v>
      </c>
      <c r="G168" s="198"/>
      <c r="H168" s="201">
        <v>123</v>
      </c>
      <c r="I168" s="198"/>
      <c r="J168" s="198"/>
      <c r="K168" s="198"/>
      <c r="L168" s="155"/>
      <c r="M168" s="160"/>
      <c r="T168" s="161"/>
      <c r="AT168" s="156" t="s">
        <v>230</v>
      </c>
      <c r="AU168" s="156" t="s">
        <v>78</v>
      </c>
      <c r="AV168" s="12" t="s">
        <v>88</v>
      </c>
      <c r="AW168" s="12" t="s">
        <v>32</v>
      </c>
      <c r="AX168" s="12" t="s">
        <v>86</v>
      </c>
      <c r="AY168" s="156" t="s">
        <v>117</v>
      </c>
    </row>
    <row r="169" spans="2:65" s="1" customFormat="1" ht="24.2" customHeight="1">
      <c r="B169" s="31"/>
      <c r="C169" s="192">
        <v>26</v>
      </c>
      <c r="D169" s="192" t="s">
        <v>212</v>
      </c>
      <c r="E169" s="193" t="s">
        <v>449</v>
      </c>
      <c r="F169" s="194" t="s">
        <v>573</v>
      </c>
      <c r="G169" s="195" t="s">
        <v>122</v>
      </c>
      <c r="H169" s="196">
        <v>123</v>
      </c>
      <c r="I169" s="187"/>
      <c r="J169" s="197">
        <f>ROUND(I169*H169,2)</f>
        <v>0</v>
      </c>
      <c r="K169" s="194" t="s">
        <v>1</v>
      </c>
      <c r="L169" s="152"/>
      <c r="M169" s="179" t="s">
        <v>1</v>
      </c>
      <c r="N169" s="154" t="s">
        <v>43</v>
      </c>
      <c r="O169" s="136">
        <v>0</v>
      </c>
      <c r="P169" s="136">
        <f>O169*H169</f>
        <v>0</v>
      </c>
      <c r="Q169" s="136">
        <v>0</v>
      </c>
      <c r="R169" s="136">
        <f>Q169*H169</f>
        <v>0</v>
      </c>
      <c r="S169" s="136">
        <v>0</v>
      </c>
      <c r="T169" s="137">
        <f>S169*H169</f>
        <v>0</v>
      </c>
      <c r="AR169" s="138" t="s">
        <v>164</v>
      </c>
      <c r="AT169" s="138" t="s">
        <v>212</v>
      </c>
      <c r="AU169" s="138" t="s">
        <v>78</v>
      </c>
      <c r="AY169" s="16" t="s">
        <v>117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6" t="s">
        <v>86</v>
      </c>
      <c r="BK169" s="139">
        <f>ROUND(I169*H169,2)</f>
        <v>0</v>
      </c>
      <c r="BL169" s="16" t="s">
        <v>124</v>
      </c>
      <c r="BM169" s="138" t="s">
        <v>451</v>
      </c>
    </row>
    <row r="170" spans="2:65" s="1" customFormat="1" ht="19.5">
      <c r="B170" s="31"/>
      <c r="C170" s="181"/>
      <c r="D170" s="189" t="s">
        <v>126</v>
      </c>
      <c r="E170" s="181"/>
      <c r="F170" s="190" t="s">
        <v>573</v>
      </c>
      <c r="G170" s="181"/>
      <c r="H170" s="181"/>
      <c r="I170" s="181"/>
      <c r="J170" s="181"/>
      <c r="K170" s="181"/>
      <c r="L170" s="31"/>
      <c r="M170" s="143"/>
      <c r="T170" s="55"/>
      <c r="AT170" s="16" t="s">
        <v>126</v>
      </c>
      <c r="AU170" s="16" t="s">
        <v>78</v>
      </c>
    </row>
    <row r="171" spans="2:65" s="1" customFormat="1" ht="24.2" customHeight="1">
      <c r="B171" s="31"/>
      <c r="C171" s="192">
        <v>27</v>
      </c>
      <c r="D171" s="192" t="s">
        <v>212</v>
      </c>
      <c r="E171" s="193" t="s">
        <v>453</v>
      </c>
      <c r="F171" s="194" t="s">
        <v>454</v>
      </c>
      <c r="G171" s="195" t="s">
        <v>455</v>
      </c>
      <c r="H171" s="196">
        <v>86.1</v>
      </c>
      <c r="I171" s="187"/>
      <c r="J171" s="197">
        <f>ROUND(I171*H171,2)</f>
        <v>0</v>
      </c>
      <c r="K171" s="194" t="s">
        <v>1</v>
      </c>
      <c r="L171" s="152"/>
      <c r="M171" s="179" t="s">
        <v>1</v>
      </c>
      <c r="N171" s="154" t="s">
        <v>43</v>
      </c>
      <c r="O171" s="136">
        <v>0</v>
      </c>
      <c r="P171" s="136">
        <f>O171*H171</f>
        <v>0</v>
      </c>
      <c r="Q171" s="136">
        <v>1E-4</v>
      </c>
      <c r="R171" s="136">
        <f>Q171*H171</f>
        <v>8.6099999999999996E-3</v>
      </c>
      <c r="S171" s="136">
        <v>0</v>
      </c>
      <c r="T171" s="137">
        <f>S171*H171</f>
        <v>0</v>
      </c>
      <c r="AR171" s="138" t="s">
        <v>164</v>
      </c>
      <c r="AT171" s="138" t="s">
        <v>212</v>
      </c>
      <c r="AU171" s="138" t="s">
        <v>78</v>
      </c>
      <c r="AY171" s="16" t="s">
        <v>117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6" t="s">
        <v>86</v>
      </c>
      <c r="BK171" s="139">
        <f>ROUND(I171*H171,2)</f>
        <v>0</v>
      </c>
      <c r="BL171" s="16" t="s">
        <v>124</v>
      </c>
      <c r="BM171" s="138" t="s">
        <v>456</v>
      </c>
    </row>
    <row r="172" spans="2:65" s="1" customFormat="1" ht="19.5">
      <c r="B172" s="31"/>
      <c r="C172" s="181"/>
      <c r="D172" s="189" t="s">
        <v>126</v>
      </c>
      <c r="E172" s="181"/>
      <c r="F172" s="190" t="s">
        <v>454</v>
      </c>
      <c r="G172" s="181"/>
      <c r="H172" s="181"/>
      <c r="I172" s="181"/>
      <c r="J172" s="181"/>
      <c r="K172" s="181"/>
      <c r="L172" s="31"/>
      <c r="M172" s="143"/>
      <c r="T172" s="55"/>
      <c r="AT172" s="16" t="s">
        <v>126</v>
      </c>
      <c r="AU172" s="16" t="s">
        <v>78</v>
      </c>
    </row>
    <row r="173" spans="2:65" s="12" customFormat="1">
      <c r="B173" s="155"/>
      <c r="C173" s="198"/>
      <c r="D173" s="189" t="s">
        <v>230</v>
      </c>
      <c r="E173" s="199" t="s">
        <v>1</v>
      </c>
      <c r="F173" s="200" t="s">
        <v>624</v>
      </c>
      <c r="G173" s="198"/>
      <c r="H173" s="201">
        <v>86.1</v>
      </c>
      <c r="I173" s="198"/>
      <c r="J173" s="198"/>
      <c r="K173" s="198"/>
      <c r="L173" s="155"/>
      <c r="M173" s="160"/>
      <c r="T173" s="161"/>
      <c r="AT173" s="156" t="s">
        <v>230</v>
      </c>
      <c r="AU173" s="156" t="s">
        <v>78</v>
      </c>
      <c r="AV173" s="12" t="s">
        <v>88</v>
      </c>
      <c r="AW173" s="12" t="s">
        <v>32</v>
      </c>
      <c r="AX173" s="12" t="s">
        <v>86</v>
      </c>
      <c r="AY173" s="156" t="s">
        <v>117</v>
      </c>
    </row>
    <row r="174" spans="2:65" s="1" customFormat="1" ht="24.2" customHeight="1">
      <c r="B174" s="31"/>
      <c r="C174" s="183">
        <v>28</v>
      </c>
      <c r="D174" s="183" t="s">
        <v>119</v>
      </c>
      <c r="E174" s="184" t="s">
        <v>459</v>
      </c>
      <c r="F174" s="185" t="s">
        <v>460</v>
      </c>
      <c r="G174" s="186" t="s">
        <v>122</v>
      </c>
      <c r="H174" s="180">
        <v>41</v>
      </c>
      <c r="I174" s="187"/>
      <c r="J174" s="188">
        <f>ROUND(I174*H174,2)</f>
        <v>0</v>
      </c>
      <c r="K174" s="185" t="s">
        <v>255</v>
      </c>
      <c r="L174" s="31"/>
      <c r="M174" s="178" t="s">
        <v>1</v>
      </c>
      <c r="N174" s="135" t="s">
        <v>43</v>
      </c>
      <c r="O174" s="136">
        <v>0.187</v>
      </c>
      <c r="P174" s="136">
        <f>O174*H174</f>
        <v>7.6669999999999998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124</v>
      </c>
      <c r="AT174" s="138" t="s">
        <v>119</v>
      </c>
      <c r="AU174" s="138" t="s">
        <v>78</v>
      </c>
      <c r="AY174" s="16" t="s">
        <v>117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6" t="s">
        <v>86</v>
      </c>
      <c r="BK174" s="139">
        <f>ROUND(I174*H174,2)</f>
        <v>0</v>
      </c>
      <c r="BL174" s="16" t="s">
        <v>124</v>
      </c>
      <c r="BM174" s="138" t="s">
        <v>461</v>
      </c>
    </row>
    <row r="175" spans="2:65" s="1" customFormat="1" ht="19.5">
      <c r="B175" s="31"/>
      <c r="C175" s="181"/>
      <c r="D175" s="189" t="s">
        <v>126</v>
      </c>
      <c r="E175" s="181"/>
      <c r="F175" s="190" t="s">
        <v>462</v>
      </c>
      <c r="G175" s="181"/>
      <c r="H175" s="181"/>
      <c r="I175" s="181"/>
      <c r="J175" s="181"/>
      <c r="K175" s="181"/>
      <c r="L175" s="31"/>
      <c r="M175" s="143"/>
      <c r="T175" s="55"/>
      <c r="AT175" s="16" t="s">
        <v>126</v>
      </c>
      <c r="AU175" s="16" t="s">
        <v>78</v>
      </c>
    </row>
    <row r="176" spans="2:65" s="1" customFormat="1" ht="24.2" customHeight="1">
      <c r="B176" s="31"/>
      <c r="C176" s="183">
        <v>29</v>
      </c>
      <c r="D176" s="183" t="s">
        <v>119</v>
      </c>
      <c r="E176" s="184" t="s">
        <v>469</v>
      </c>
      <c r="F176" s="185" t="s">
        <v>470</v>
      </c>
      <c r="G176" s="186" t="s">
        <v>471</v>
      </c>
      <c r="H176" s="180">
        <v>6.2E-2</v>
      </c>
      <c r="I176" s="187"/>
      <c r="J176" s="188">
        <f>ROUND(I176*H176,2)</f>
        <v>0</v>
      </c>
      <c r="K176" s="185" t="s">
        <v>255</v>
      </c>
      <c r="L176" s="31"/>
      <c r="M176" s="178" t="s">
        <v>1</v>
      </c>
      <c r="N176" s="135" t="s">
        <v>43</v>
      </c>
      <c r="O176" s="136">
        <v>21.428999999999998</v>
      </c>
      <c r="P176" s="136">
        <f>O176*H176</f>
        <v>1.3285979999999999</v>
      </c>
      <c r="Q176" s="136">
        <v>0</v>
      </c>
      <c r="R176" s="136">
        <f>Q176*H176</f>
        <v>0</v>
      </c>
      <c r="S176" s="136">
        <v>0</v>
      </c>
      <c r="T176" s="137">
        <f>S176*H176</f>
        <v>0</v>
      </c>
      <c r="AR176" s="138" t="s">
        <v>124</v>
      </c>
      <c r="AT176" s="138" t="s">
        <v>119</v>
      </c>
      <c r="AU176" s="138" t="s">
        <v>78</v>
      </c>
      <c r="AY176" s="16" t="s">
        <v>117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6" t="s">
        <v>86</v>
      </c>
      <c r="BK176" s="139">
        <f>ROUND(I176*H176,2)</f>
        <v>0</v>
      </c>
      <c r="BL176" s="16" t="s">
        <v>124</v>
      </c>
      <c r="BM176" s="138" t="s">
        <v>472</v>
      </c>
    </row>
    <row r="177" spans="2:65" s="1" customFormat="1" ht="19.5">
      <c r="B177" s="31"/>
      <c r="C177" s="181"/>
      <c r="D177" s="189" t="s">
        <v>126</v>
      </c>
      <c r="E177" s="181"/>
      <c r="F177" s="190" t="s">
        <v>473</v>
      </c>
      <c r="G177" s="181"/>
      <c r="H177" s="181"/>
      <c r="I177" s="181"/>
      <c r="J177" s="181"/>
      <c r="K177" s="181"/>
      <c r="L177" s="31"/>
      <c r="M177" s="143"/>
      <c r="T177" s="55"/>
      <c r="AT177" s="16" t="s">
        <v>126</v>
      </c>
      <c r="AU177" s="16" t="s">
        <v>78</v>
      </c>
    </row>
    <row r="178" spans="2:65" s="12" customFormat="1">
      <c r="B178" s="155"/>
      <c r="C178" s="198"/>
      <c r="D178" s="189" t="s">
        <v>230</v>
      </c>
      <c r="E178" s="199" t="s">
        <v>1</v>
      </c>
      <c r="F178" s="200" t="s">
        <v>634</v>
      </c>
      <c r="G178" s="198"/>
      <c r="H178" s="201">
        <v>6.2E-2</v>
      </c>
      <c r="I178" s="198"/>
      <c r="J178" s="198"/>
      <c r="K178" s="198"/>
      <c r="L178" s="155"/>
      <c r="M178" s="160"/>
      <c r="T178" s="161"/>
      <c r="AT178" s="156" t="s">
        <v>230</v>
      </c>
      <c r="AU178" s="156" t="s">
        <v>78</v>
      </c>
      <c r="AV178" s="12" t="s">
        <v>88</v>
      </c>
      <c r="AW178" s="12" t="s">
        <v>32</v>
      </c>
      <c r="AX178" s="12" t="s">
        <v>86</v>
      </c>
      <c r="AY178" s="156" t="s">
        <v>117</v>
      </c>
    </row>
    <row r="179" spans="2:65" s="12" customFormat="1" ht="24">
      <c r="B179" s="155"/>
      <c r="C179" s="183">
        <v>30</v>
      </c>
      <c r="D179" s="183" t="s">
        <v>119</v>
      </c>
      <c r="E179" s="184" t="s">
        <v>487</v>
      </c>
      <c r="F179" s="185" t="s">
        <v>488</v>
      </c>
      <c r="G179" s="186" t="s">
        <v>471</v>
      </c>
      <c r="H179" s="180">
        <v>2.7E-4</v>
      </c>
      <c r="I179" s="187"/>
      <c r="J179" s="188">
        <f>ROUND(I179*H179,2)</f>
        <v>0</v>
      </c>
      <c r="K179" s="185" t="s">
        <v>255</v>
      </c>
      <c r="L179" s="155"/>
      <c r="M179" s="160"/>
      <c r="T179" s="161"/>
      <c r="AT179" s="156"/>
      <c r="AU179" s="156"/>
      <c r="AY179" s="156"/>
    </row>
    <row r="180" spans="2:65" s="12" customFormat="1">
      <c r="B180" s="155"/>
      <c r="C180" s="198"/>
      <c r="D180" s="189"/>
      <c r="E180" s="199"/>
      <c r="F180" s="203" t="s">
        <v>625</v>
      </c>
      <c r="G180" s="198"/>
      <c r="H180" s="201"/>
      <c r="I180" s="198"/>
      <c r="J180" s="198"/>
      <c r="K180" s="198"/>
      <c r="L180" s="155"/>
      <c r="M180" s="160"/>
      <c r="T180" s="161"/>
      <c r="AT180" s="156"/>
      <c r="AU180" s="156"/>
      <c r="AY180" s="156"/>
    </row>
    <row r="181" spans="2:65" s="1" customFormat="1" ht="21.75" customHeight="1">
      <c r="B181" s="31"/>
      <c r="C181" s="192">
        <v>31</v>
      </c>
      <c r="D181" s="192" t="s">
        <v>212</v>
      </c>
      <c r="E181" s="193" t="s">
        <v>482</v>
      </c>
      <c r="F181" s="194" t="s">
        <v>483</v>
      </c>
      <c r="G181" s="195" t="s">
        <v>328</v>
      </c>
      <c r="H181" s="196">
        <v>61.77</v>
      </c>
      <c r="I181" s="187"/>
      <c r="J181" s="197">
        <f>ROUND(I181*H181,2)</f>
        <v>0</v>
      </c>
      <c r="K181" s="194" t="s">
        <v>1</v>
      </c>
      <c r="L181" s="152"/>
      <c r="M181" s="179" t="s">
        <v>1</v>
      </c>
      <c r="N181" s="154" t="s">
        <v>43</v>
      </c>
      <c r="O181" s="136">
        <v>0</v>
      </c>
      <c r="P181" s="136">
        <f>O181*H181</f>
        <v>0</v>
      </c>
      <c r="Q181" s="136">
        <v>1E-3</v>
      </c>
      <c r="R181" s="136">
        <f>Q181*H181</f>
        <v>6.1770000000000005E-2</v>
      </c>
      <c r="S181" s="136">
        <v>0</v>
      </c>
      <c r="T181" s="137">
        <f>S181*H181</f>
        <v>0</v>
      </c>
      <c r="AR181" s="138" t="s">
        <v>164</v>
      </c>
      <c r="AT181" s="138" t="s">
        <v>212</v>
      </c>
      <c r="AU181" s="138" t="s">
        <v>78</v>
      </c>
      <c r="AY181" s="16" t="s">
        <v>117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6" t="s">
        <v>86</v>
      </c>
      <c r="BK181" s="139">
        <f>ROUND(I181*H181,2)</f>
        <v>0</v>
      </c>
      <c r="BL181" s="16" t="s">
        <v>124</v>
      </c>
      <c r="BM181" s="138" t="s">
        <v>484</v>
      </c>
    </row>
    <row r="182" spans="2:65" s="1" customFormat="1">
      <c r="B182" s="31"/>
      <c r="C182" s="181"/>
      <c r="D182" s="189" t="s">
        <v>126</v>
      </c>
      <c r="E182" s="181"/>
      <c r="F182" s="190" t="s">
        <v>483</v>
      </c>
      <c r="G182" s="181"/>
      <c r="H182" s="181"/>
      <c r="I182" s="181"/>
      <c r="J182" s="181"/>
      <c r="K182" s="181"/>
      <c r="L182" s="31"/>
      <c r="M182" s="143"/>
      <c r="T182" s="55"/>
      <c r="AT182" s="16" t="s">
        <v>126</v>
      </c>
      <c r="AU182" s="16" t="s">
        <v>78</v>
      </c>
    </row>
    <row r="183" spans="2:65" s="12" customFormat="1">
      <c r="B183" s="155"/>
      <c r="C183" s="198"/>
      <c r="D183" s="189" t="s">
        <v>230</v>
      </c>
      <c r="E183" s="199" t="s">
        <v>1</v>
      </c>
      <c r="F183" s="200" t="s">
        <v>639</v>
      </c>
      <c r="G183" s="198"/>
      <c r="H183" s="201">
        <v>61.77</v>
      </c>
      <c r="I183" s="198"/>
      <c r="J183" s="198"/>
      <c r="K183" s="198"/>
      <c r="L183" s="155"/>
      <c r="M183" s="160"/>
      <c r="T183" s="161"/>
      <c r="AT183" s="156" t="s">
        <v>230</v>
      </c>
      <c r="AU183" s="156" t="s">
        <v>78</v>
      </c>
      <c r="AV183" s="12" t="s">
        <v>88</v>
      </c>
      <c r="AW183" s="12" t="s">
        <v>32</v>
      </c>
      <c r="AX183" s="12" t="s">
        <v>86</v>
      </c>
      <c r="AY183" s="156" t="s">
        <v>117</v>
      </c>
    </row>
    <row r="184" spans="2:65" s="1" customFormat="1" ht="24.2" customHeight="1">
      <c r="B184" s="31"/>
      <c r="C184" s="183">
        <v>32</v>
      </c>
      <c r="D184" s="183" t="s">
        <v>119</v>
      </c>
      <c r="E184" s="184" t="s">
        <v>487</v>
      </c>
      <c r="F184" s="185" t="s">
        <v>488</v>
      </c>
      <c r="G184" s="186" t="s">
        <v>471</v>
      </c>
      <c r="H184" s="180">
        <v>6.2E-2</v>
      </c>
      <c r="I184" s="187"/>
      <c r="J184" s="188">
        <f>ROUND(I184*H184,2)</f>
        <v>0</v>
      </c>
      <c r="K184" s="185" t="s">
        <v>255</v>
      </c>
      <c r="L184" s="31"/>
      <c r="M184" s="178" t="s">
        <v>1</v>
      </c>
      <c r="N184" s="135" t="s">
        <v>43</v>
      </c>
      <c r="O184" s="136">
        <v>94.286000000000001</v>
      </c>
      <c r="P184" s="136">
        <f>O184*H184</f>
        <v>5.8457319999999999</v>
      </c>
      <c r="Q184" s="136">
        <v>1E-3</v>
      </c>
      <c r="R184" s="136">
        <f>Q184*H184</f>
        <v>6.2000000000000003E-5</v>
      </c>
      <c r="S184" s="136">
        <v>0</v>
      </c>
      <c r="T184" s="137">
        <f>S184*H184</f>
        <v>0</v>
      </c>
      <c r="AR184" s="138" t="s">
        <v>124</v>
      </c>
      <c r="AT184" s="138" t="s">
        <v>119</v>
      </c>
      <c r="AU184" s="138" t="s">
        <v>78</v>
      </c>
      <c r="AY184" s="16" t="s">
        <v>117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6" t="s">
        <v>86</v>
      </c>
      <c r="BK184" s="139">
        <f>ROUND(I184*H184,2)</f>
        <v>0</v>
      </c>
      <c r="BL184" s="16" t="s">
        <v>124</v>
      </c>
      <c r="BM184" s="138" t="s">
        <v>489</v>
      </c>
    </row>
    <row r="185" spans="2:65" s="1" customFormat="1" ht="19.5">
      <c r="B185" s="31"/>
      <c r="C185" s="181"/>
      <c r="D185" s="189" t="s">
        <v>126</v>
      </c>
      <c r="E185" s="181"/>
      <c r="F185" s="190" t="s">
        <v>490</v>
      </c>
      <c r="G185" s="181"/>
      <c r="H185" s="181"/>
      <c r="I185" s="181"/>
      <c r="J185" s="181"/>
      <c r="K185" s="181"/>
      <c r="L185" s="31"/>
      <c r="M185" s="143"/>
      <c r="T185" s="55"/>
      <c r="AT185" s="16" t="s">
        <v>126</v>
      </c>
      <c r="AU185" s="16" t="s">
        <v>78</v>
      </c>
    </row>
    <row r="186" spans="2:65" s="1" customFormat="1" ht="24.2" customHeight="1">
      <c r="B186" s="31"/>
      <c r="C186" s="192">
        <v>33</v>
      </c>
      <c r="D186" s="192" t="s">
        <v>212</v>
      </c>
      <c r="E186" s="193" t="s">
        <v>498</v>
      </c>
      <c r="F186" s="194" t="s">
        <v>499</v>
      </c>
      <c r="G186" s="195" t="s">
        <v>471</v>
      </c>
      <c r="H186" s="196">
        <v>2.3199999999999998</v>
      </c>
      <c r="I186" s="187"/>
      <c r="J186" s="197">
        <f>ROUND(I186*H186,2)</f>
        <v>0</v>
      </c>
      <c r="K186" s="194" t="s">
        <v>1</v>
      </c>
      <c r="L186" s="152"/>
      <c r="M186" s="179" t="s">
        <v>1</v>
      </c>
      <c r="N186" s="154" t="s">
        <v>43</v>
      </c>
      <c r="O186" s="136">
        <v>0</v>
      </c>
      <c r="P186" s="136">
        <f>O186*H186</f>
        <v>0</v>
      </c>
      <c r="Q186" s="136">
        <v>1E-3</v>
      </c>
      <c r="R186" s="136">
        <f>Q186*H186</f>
        <v>2.32E-3</v>
      </c>
      <c r="S186" s="136">
        <v>0</v>
      </c>
      <c r="T186" s="137">
        <f>S186*H186</f>
        <v>0</v>
      </c>
      <c r="AR186" s="138" t="s">
        <v>164</v>
      </c>
      <c r="AT186" s="138" t="s">
        <v>212</v>
      </c>
      <c r="AU186" s="138" t="s">
        <v>78</v>
      </c>
      <c r="AY186" s="16" t="s">
        <v>117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6" t="s">
        <v>86</v>
      </c>
      <c r="BK186" s="139">
        <f>ROUND(I186*H186,2)</f>
        <v>0</v>
      </c>
      <c r="BL186" s="16" t="s">
        <v>124</v>
      </c>
      <c r="BM186" s="138" t="s">
        <v>500</v>
      </c>
    </row>
    <row r="187" spans="2:65" s="1" customFormat="1" ht="19.5">
      <c r="B187" s="31"/>
      <c r="C187" s="181"/>
      <c r="D187" s="189" t="s">
        <v>126</v>
      </c>
      <c r="E187" s="181"/>
      <c r="F187" s="190" t="s">
        <v>501</v>
      </c>
      <c r="G187" s="181"/>
      <c r="H187" s="181"/>
      <c r="I187" s="181"/>
      <c r="J187" s="181"/>
      <c r="K187" s="181"/>
      <c r="L187" s="31"/>
      <c r="M187" s="143"/>
      <c r="T187" s="55"/>
      <c r="AT187" s="16" t="s">
        <v>126</v>
      </c>
      <c r="AU187" s="16" t="s">
        <v>78</v>
      </c>
    </row>
    <row r="188" spans="2:65" s="12" customFormat="1">
      <c r="B188" s="155"/>
      <c r="C188" s="198"/>
      <c r="D188" s="189" t="s">
        <v>230</v>
      </c>
      <c r="E188" s="199" t="s">
        <v>1</v>
      </c>
      <c r="F188" s="200" t="s">
        <v>626</v>
      </c>
      <c r="G188" s="198"/>
      <c r="H188" s="201">
        <f>41*5*10/1000+9*3*10/1000</f>
        <v>2.3199999999999998</v>
      </c>
      <c r="I188" s="198"/>
      <c r="J188" s="198"/>
      <c r="K188" s="198"/>
      <c r="L188" s="155"/>
      <c r="M188" s="160"/>
      <c r="T188" s="161"/>
      <c r="AT188" s="156" t="s">
        <v>230</v>
      </c>
      <c r="AU188" s="156" t="s">
        <v>78</v>
      </c>
      <c r="AV188" s="12" t="s">
        <v>88</v>
      </c>
      <c r="AW188" s="12" t="s">
        <v>32</v>
      </c>
      <c r="AX188" s="12" t="s">
        <v>86</v>
      </c>
      <c r="AY188" s="156" t="s">
        <v>117</v>
      </c>
    </row>
    <row r="189" spans="2:65" s="1" customFormat="1" ht="24.2" customHeight="1">
      <c r="B189" s="31"/>
      <c r="C189" s="183">
        <v>34</v>
      </c>
      <c r="D189" s="183" t="s">
        <v>119</v>
      </c>
      <c r="E189" s="184" t="s">
        <v>504</v>
      </c>
      <c r="F189" s="185" t="s">
        <v>505</v>
      </c>
      <c r="G189" s="186" t="s">
        <v>226</v>
      </c>
      <c r="H189" s="180">
        <v>19.68</v>
      </c>
      <c r="I189" s="187"/>
      <c r="J189" s="188">
        <f>ROUND(I189*H189,2)</f>
        <v>0</v>
      </c>
      <c r="K189" s="185" t="s">
        <v>255</v>
      </c>
      <c r="L189" s="31"/>
      <c r="M189" s="178" t="s">
        <v>1</v>
      </c>
      <c r="N189" s="135" t="s">
        <v>43</v>
      </c>
      <c r="O189" s="136">
        <v>0.30499999999999999</v>
      </c>
      <c r="P189" s="136">
        <f>O189*H189</f>
        <v>6.0023999999999997</v>
      </c>
      <c r="Q189" s="136">
        <v>3.0000000000000001E-5</v>
      </c>
      <c r="R189" s="136">
        <f>Q189*H189</f>
        <v>5.9040000000000004E-4</v>
      </c>
      <c r="S189" s="136">
        <v>0</v>
      </c>
      <c r="T189" s="137">
        <f>S189*H189</f>
        <v>0</v>
      </c>
      <c r="AR189" s="138" t="s">
        <v>124</v>
      </c>
      <c r="AT189" s="138" t="s">
        <v>119</v>
      </c>
      <c r="AU189" s="138" t="s">
        <v>78</v>
      </c>
      <c r="AY189" s="16" t="s">
        <v>117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6" t="s">
        <v>86</v>
      </c>
      <c r="BK189" s="139">
        <f>ROUND(I189*H189,2)</f>
        <v>0</v>
      </c>
      <c r="BL189" s="16" t="s">
        <v>124</v>
      </c>
      <c r="BM189" s="138" t="s">
        <v>506</v>
      </c>
    </row>
    <row r="190" spans="2:65" s="1" customFormat="1" ht="19.5">
      <c r="B190" s="31"/>
      <c r="C190" s="181"/>
      <c r="D190" s="189" t="s">
        <v>126</v>
      </c>
      <c r="E190" s="181"/>
      <c r="F190" s="190" t="s">
        <v>507</v>
      </c>
      <c r="G190" s="181"/>
      <c r="H190" s="181"/>
      <c r="I190" s="181"/>
      <c r="J190" s="181"/>
      <c r="K190" s="181"/>
      <c r="L190" s="31"/>
      <c r="M190" s="143"/>
      <c r="T190" s="55"/>
      <c r="AT190" s="16" t="s">
        <v>126</v>
      </c>
      <c r="AU190" s="16" t="s">
        <v>78</v>
      </c>
    </row>
    <row r="191" spans="2:65" s="1" customFormat="1" ht="24.2" customHeight="1">
      <c r="B191" s="31"/>
      <c r="C191" s="192">
        <v>35</v>
      </c>
      <c r="D191" s="192" t="s">
        <v>212</v>
      </c>
      <c r="E191" s="193" t="s">
        <v>514</v>
      </c>
      <c r="F191" s="194" t="s">
        <v>515</v>
      </c>
      <c r="G191" s="195" t="s">
        <v>122</v>
      </c>
      <c r="H191" s="196">
        <v>20.5</v>
      </c>
      <c r="I191" s="187"/>
      <c r="J191" s="197">
        <f>ROUND(I191*H191,2)</f>
        <v>0</v>
      </c>
      <c r="K191" s="194" t="s">
        <v>1</v>
      </c>
      <c r="L191" s="152"/>
      <c r="M191" s="179" t="s">
        <v>1</v>
      </c>
      <c r="N191" s="154" t="s">
        <v>43</v>
      </c>
      <c r="O191" s="136">
        <v>0</v>
      </c>
      <c r="P191" s="136">
        <f>O191*H191</f>
        <v>0</v>
      </c>
      <c r="Q191" s="136">
        <v>5.9999999999999995E-4</v>
      </c>
      <c r="R191" s="136">
        <f>Q191*H191</f>
        <v>1.2299999999999998E-2</v>
      </c>
      <c r="S191" s="136">
        <v>0</v>
      </c>
      <c r="T191" s="137">
        <f>S191*H191</f>
        <v>0</v>
      </c>
      <c r="AR191" s="138" t="s">
        <v>164</v>
      </c>
      <c r="AT191" s="138" t="s">
        <v>212</v>
      </c>
      <c r="AU191" s="138" t="s">
        <v>78</v>
      </c>
      <c r="AY191" s="16" t="s">
        <v>117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6" t="s">
        <v>86</v>
      </c>
      <c r="BK191" s="139">
        <f>ROUND(I191*H191,2)</f>
        <v>0</v>
      </c>
      <c r="BL191" s="16" t="s">
        <v>124</v>
      </c>
      <c r="BM191" s="138" t="s">
        <v>516</v>
      </c>
    </row>
    <row r="192" spans="2:65" s="1" customFormat="1">
      <c r="B192" s="31"/>
      <c r="C192" s="181"/>
      <c r="D192" s="189" t="s">
        <v>126</v>
      </c>
      <c r="E192" s="181"/>
      <c r="F192" s="190" t="s">
        <v>515</v>
      </c>
      <c r="G192" s="181"/>
      <c r="H192" s="181"/>
      <c r="I192" s="181"/>
      <c r="J192" s="181"/>
      <c r="K192" s="181"/>
      <c r="L192" s="31"/>
      <c r="M192" s="143"/>
      <c r="T192" s="55"/>
      <c r="AT192" s="16" t="s">
        <v>126</v>
      </c>
      <c r="AU192" s="16" t="s">
        <v>78</v>
      </c>
    </row>
    <row r="193" spans="2:65" s="12" customFormat="1">
      <c r="B193" s="155"/>
      <c r="C193" s="198"/>
      <c r="D193" s="189" t="s">
        <v>230</v>
      </c>
      <c r="E193" s="199" t="s">
        <v>1</v>
      </c>
      <c r="F193" s="200" t="s">
        <v>635</v>
      </c>
      <c r="G193" s="198"/>
      <c r="H193" s="201">
        <v>20.5</v>
      </c>
      <c r="I193" s="198"/>
      <c r="J193" s="198"/>
      <c r="K193" s="198"/>
      <c r="L193" s="155"/>
      <c r="M193" s="160"/>
      <c r="T193" s="161"/>
      <c r="AT193" s="156" t="s">
        <v>230</v>
      </c>
      <c r="AU193" s="156" t="s">
        <v>78</v>
      </c>
      <c r="AV193" s="12" t="s">
        <v>88</v>
      </c>
      <c r="AW193" s="12" t="s">
        <v>32</v>
      </c>
      <c r="AX193" s="12" t="s">
        <v>86</v>
      </c>
      <c r="AY193" s="156" t="s">
        <v>117</v>
      </c>
    </row>
    <row r="194" spans="2:65" s="12" customFormat="1" ht="24">
      <c r="B194" s="155"/>
      <c r="C194" s="192">
        <v>36</v>
      </c>
      <c r="D194" s="192" t="s">
        <v>212</v>
      </c>
      <c r="E194" s="193" t="s">
        <v>523</v>
      </c>
      <c r="F194" s="194" t="s">
        <v>524</v>
      </c>
      <c r="G194" s="195" t="s">
        <v>122</v>
      </c>
      <c r="H194" s="196">
        <v>41</v>
      </c>
      <c r="I194" s="202"/>
      <c r="J194" s="197">
        <f>ROUND(I194*H194,2)</f>
        <v>0</v>
      </c>
      <c r="K194" s="194" t="s">
        <v>1</v>
      </c>
      <c r="L194" s="155"/>
      <c r="M194" s="160"/>
      <c r="T194" s="161"/>
      <c r="AT194" s="156"/>
      <c r="AU194" s="156"/>
      <c r="AY194" s="156"/>
    </row>
    <row r="195" spans="2:65" s="1" customFormat="1" ht="24.2" customHeight="1">
      <c r="B195" s="31"/>
      <c r="C195" s="183">
        <v>37</v>
      </c>
      <c r="D195" s="183" t="s">
        <v>119</v>
      </c>
      <c r="E195" s="184" t="s">
        <v>527</v>
      </c>
      <c r="F195" s="185" t="s">
        <v>528</v>
      </c>
      <c r="G195" s="186" t="s">
        <v>226</v>
      </c>
      <c r="H195" s="180">
        <v>39.799999999999997</v>
      </c>
      <c r="I195" s="187"/>
      <c r="J195" s="188">
        <f>ROUND(I195*H195,2)</f>
        <v>0</v>
      </c>
      <c r="K195" s="185" t="s">
        <v>255</v>
      </c>
      <c r="L195" s="31"/>
      <c r="M195" s="178" t="s">
        <v>1</v>
      </c>
      <c r="N195" s="135" t="s">
        <v>43</v>
      </c>
      <c r="O195" s="136">
        <v>0.113</v>
      </c>
      <c r="P195" s="136">
        <f>O195*H195</f>
        <v>4.4973999999999998</v>
      </c>
      <c r="Q195" s="136">
        <v>0</v>
      </c>
      <c r="R195" s="136">
        <f>Q195*H195</f>
        <v>0</v>
      </c>
      <c r="S195" s="136">
        <v>0</v>
      </c>
      <c r="T195" s="137">
        <f>S195*H195</f>
        <v>0</v>
      </c>
      <c r="AR195" s="138" t="s">
        <v>124</v>
      </c>
      <c r="AT195" s="138" t="s">
        <v>119</v>
      </c>
      <c r="AU195" s="138" t="s">
        <v>78</v>
      </c>
      <c r="AY195" s="16" t="s">
        <v>117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6" t="s">
        <v>86</v>
      </c>
      <c r="BK195" s="139">
        <f>ROUND(I195*H195,2)</f>
        <v>0</v>
      </c>
      <c r="BL195" s="16" t="s">
        <v>124</v>
      </c>
      <c r="BM195" s="138" t="s">
        <v>529</v>
      </c>
    </row>
    <row r="196" spans="2:65" s="1" customFormat="1" ht="19.5">
      <c r="B196" s="31"/>
      <c r="C196" s="181"/>
      <c r="D196" s="189" t="s">
        <v>126</v>
      </c>
      <c r="E196" s="181"/>
      <c r="F196" s="190" t="s">
        <v>530</v>
      </c>
      <c r="G196" s="181"/>
      <c r="H196" s="181"/>
      <c r="I196" s="181"/>
      <c r="J196" s="181"/>
      <c r="K196" s="181"/>
      <c r="L196" s="31"/>
      <c r="M196" s="143"/>
      <c r="T196" s="55"/>
      <c r="AT196" s="16" t="s">
        <v>126</v>
      </c>
      <c r="AU196" s="16" t="s">
        <v>78</v>
      </c>
    </row>
    <row r="197" spans="2:65" s="12" customFormat="1">
      <c r="B197" s="155"/>
      <c r="C197" s="198"/>
      <c r="D197" s="189" t="s">
        <v>230</v>
      </c>
      <c r="E197" s="199" t="s">
        <v>1</v>
      </c>
      <c r="F197" s="200" t="s">
        <v>636</v>
      </c>
      <c r="G197" s="198"/>
      <c r="H197" s="201">
        <v>39.799999999999997</v>
      </c>
      <c r="I197" s="198"/>
      <c r="J197" s="198"/>
      <c r="K197" s="198"/>
      <c r="L197" s="155"/>
      <c r="M197" s="160"/>
      <c r="T197" s="161"/>
      <c r="AT197" s="156" t="s">
        <v>230</v>
      </c>
      <c r="AU197" s="156" t="s">
        <v>78</v>
      </c>
      <c r="AV197" s="12" t="s">
        <v>88</v>
      </c>
      <c r="AW197" s="12" t="s">
        <v>32</v>
      </c>
      <c r="AX197" s="12" t="s">
        <v>86</v>
      </c>
      <c r="AY197" s="156" t="s">
        <v>117</v>
      </c>
    </row>
    <row r="198" spans="2:65" s="1" customFormat="1" ht="16.5" customHeight="1">
      <c r="B198" s="31"/>
      <c r="C198" s="192">
        <v>38</v>
      </c>
      <c r="D198" s="192" t="s">
        <v>212</v>
      </c>
      <c r="E198" s="193" t="s">
        <v>538</v>
      </c>
      <c r="F198" s="194" t="s">
        <v>539</v>
      </c>
      <c r="G198" s="195" t="s">
        <v>220</v>
      </c>
      <c r="H198" s="196">
        <v>3.1840000000000002</v>
      </c>
      <c r="I198" s="187"/>
      <c r="J198" s="197">
        <f>ROUND(I198*H198,2)</f>
        <v>0</v>
      </c>
      <c r="K198" s="194" t="s">
        <v>1</v>
      </c>
      <c r="L198" s="152"/>
      <c r="M198" s="179" t="s">
        <v>1</v>
      </c>
      <c r="N198" s="154" t="s">
        <v>43</v>
      </c>
      <c r="O198" s="136">
        <v>0</v>
      </c>
      <c r="P198" s="136">
        <f>O198*H198</f>
        <v>0</v>
      </c>
      <c r="Q198" s="136">
        <v>0.3</v>
      </c>
      <c r="R198" s="136">
        <f>Q198*H198</f>
        <v>0.95520000000000005</v>
      </c>
      <c r="S198" s="136">
        <v>0</v>
      </c>
      <c r="T198" s="137">
        <f>S198*H198</f>
        <v>0</v>
      </c>
      <c r="AR198" s="138" t="s">
        <v>164</v>
      </c>
      <c r="AT198" s="138" t="s">
        <v>212</v>
      </c>
      <c r="AU198" s="138" t="s">
        <v>78</v>
      </c>
      <c r="AY198" s="16" t="s">
        <v>117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6" t="s">
        <v>86</v>
      </c>
      <c r="BK198" s="139">
        <f>ROUND(I198*H198,2)</f>
        <v>0</v>
      </c>
      <c r="BL198" s="16" t="s">
        <v>124</v>
      </c>
      <c r="BM198" s="138" t="s">
        <v>540</v>
      </c>
    </row>
    <row r="199" spans="2:65" s="1" customFormat="1">
      <c r="B199" s="31"/>
      <c r="C199" s="181"/>
      <c r="D199" s="189" t="s">
        <v>126</v>
      </c>
      <c r="E199" s="181"/>
      <c r="F199" s="190" t="s">
        <v>539</v>
      </c>
      <c r="G199" s="181"/>
      <c r="H199" s="181"/>
      <c r="I199" s="181"/>
      <c r="J199" s="181"/>
      <c r="K199" s="181"/>
      <c r="L199" s="31"/>
      <c r="M199" s="143"/>
      <c r="T199" s="55"/>
      <c r="AT199" s="16" t="s">
        <v>126</v>
      </c>
      <c r="AU199" s="16" t="s">
        <v>78</v>
      </c>
    </row>
    <row r="200" spans="2:65" s="12" customFormat="1">
      <c r="B200" s="155"/>
      <c r="C200" s="198"/>
      <c r="D200" s="189" t="s">
        <v>230</v>
      </c>
      <c r="E200" s="199" t="s">
        <v>1</v>
      </c>
      <c r="F200" s="200" t="s">
        <v>637</v>
      </c>
      <c r="G200" s="198"/>
      <c r="H200" s="201">
        <v>3.1840000000000002</v>
      </c>
      <c r="I200" s="198"/>
      <c r="J200" s="198"/>
      <c r="K200" s="198"/>
      <c r="L200" s="155"/>
      <c r="M200" s="160"/>
      <c r="T200" s="161"/>
      <c r="AT200" s="156" t="s">
        <v>230</v>
      </c>
      <c r="AU200" s="156" t="s">
        <v>78</v>
      </c>
      <c r="AV200" s="12" t="s">
        <v>88</v>
      </c>
      <c r="AW200" s="12" t="s">
        <v>32</v>
      </c>
      <c r="AX200" s="12" t="s">
        <v>86</v>
      </c>
      <c r="AY200" s="156" t="s">
        <v>117</v>
      </c>
    </row>
    <row r="201" spans="2:65" s="1" customFormat="1" ht="16.5" customHeight="1">
      <c r="B201" s="31"/>
      <c r="C201" s="183">
        <v>39</v>
      </c>
      <c r="D201" s="183" t="s">
        <v>119</v>
      </c>
      <c r="E201" s="184" t="s">
        <v>543</v>
      </c>
      <c r="F201" s="185" t="s">
        <v>544</v>
      </c>
      <c r="G201" s="186" t="s">
        <v>220</v>
      </c>
      <c r="H201" s="180">
        <v>13.84</v>
      </c>
      <c r="I201" s="187"/>
      <c r="J201" s="188">
        <f>ROUND(I201*H201,2)</f>
        <v>0</v>
      </c>
      <c r="K201" s="185" t="s">
        <v>255</v>
      </c>
      <c r="L201" s="31"/>
      <c r="M201" s="178" t="s">
        <v>1</v>
      </c>
      <c r="N201" s="135" t="s">
        <v>43</v>
      </c>
      <c r="O201" s="136">
        <v>1.196</v>
      </c>
      <c r="P201" s="136">
        <f>O201*H201</f>
        <v>16.55264</v>
      </c>
      <c r="Q201" s="136">
        <v>0</v>
      </c>
      <c r="R201" s="136">
        <f>Q201*H201</f>
        <v>0</v>
      </c>
      <c r="S201" s="136">
        <v>0</v>
      </c>
      <c r="T201" s="137">
        <f>S201*H201</f>
        <v>0</v>
      </c>
      <c r="AR201" s="138" t="s">
        <v>124</v>
      </c>
      <c r="AT201" s="138" t="s">
        <v>119</v>
      </c>
      <c r="AU201" s="138" t="s">
        <v>78</v>
      </c>
      <c r="AY201" s="16" t="s">
        <v>117</v>
      </c>
      <c r="BE201" s="139">
        <f>IF(N201="základní",J201,0)</f>
        <v>0</v>
      </c>
      <c r="BF201" s="139">
        <f>IF(N201="snížená",J201,0)</f>
        <v>0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6" t="s">
        <v>86</v>
      </c>
      <c r="BK201" s="139">
        <f>ROUND(I201*H201,2)</f>
        <v>0</v>
      </c>
      <c r="BL201" s="16" t="s">
        <v>124</v>
      </c>
      <c r="BM201" s="138" t="s">
        <v>545</v>
      </c>
    </row>
    <row r="202" spans="2:65" s="1" customFormat="1">
      <c r="B202" s="31"/>
      <c r="C202" s="181"/>
      <c r="D202" s="189" t="s">
        <v>126</v>
      </c>
      <c r="E202" s="181"/>
      <c r="F202" s="190" t="s">
        <v>546</v>
      </c>
      <c r="G202" s="181"/>
      <c r="H202" s="181"/>
      <c r="I202" s="181"/>
      <c r="J202" s="181"/>
      <c r="K202" s="181"/>
      <c r="L202" s="31"/>
      <c r="M202" s="143"/>
      <c r="T202" s="55"/>
      <c r="AT202" s="16" t="s">
        <v>126</v>
      </c>
      <c r="AU202" s="16" t="s">
        <v>78</v>
      </c>
    </row>
    <row r="203" spans="2:65" s="12" customFormat="1">
      <c r="B203" s="155"/>
      <c r="C203" s="198"/>
      <c r="D203" s="189" t="s">
        <v>230</v>
      </c>
      <c r="E203" s="199" t="s">
        <v>1</v>
      </c>
      <c r="F203" s="200" t="s">
        <v>627</v>
      </c>
      <c r="G203" s="198"/>
      <c r="H203" s="201">
        <v>13.84</v>
      </c>
      <c r="I203" s="198"/>
      <c r="J203" s="198"/>
      <c r="K203" s="198"/>
      <c r="L203" s="155"/>
      <c r="M203" s="160"/>
      <c r="T203" s="161"/>
      <c r="AT203" s="156" t="s">
        <v>230</v>
      </c>
      <c r="AU203" s="156" t="s">
        <v>78</v>
      </c>
      <c r="AV203" s="12" t="s">
        <v>88</v>
      </c>
      <c r="AW203" s="12" t="s">
        <v>32</v>
      </c>
      <c r="AX203" s="12" t="s">
        <v>86</v>
      </c>
      <c r="AY203" s="156" t="s">
        <v>117</v>
      </c>
    </row>
    <row r="204" spans="2:65" s="1" customFormat="1" ht="16.5" customHeight="1">
      <c r="B204" s="31"/>
      <c r="C204" s="192">
        <v>40</v>
      </c>
      <c r="D204" s="192" t="s">
        <v>212</v>
      </c>
      <c r="E204" s="193" t="s">
        <v>549</v>
      </c>
      <c r="F204" s="194" t="s">
        <v>550</v>
      </c>
      <c r="G204" s="195" t="s">
        <v>220</v>
      </c>
      <c r="H204" s="196">
        <v>13.84</v>
      </c>
      <c r="I204" s="187"/>
      <c r="J204" s="197">
        <f>ROUND(I204*H204,2)</f>
        <v>0</v>
      </c>
      <c r="K204" s="194" t="s">
        <v>1</v>
      </c>
      <c r="L204" s="152"/>
      <c r="M204" s="179" t="s">
        <v>1</v>
      </c>
      <c r="N204" s="154" t="s">
        <v>43</v>
      </c>
      <c r="O204" s="136">
        <v>0</v>
      </c>
      <c r="P204" s="136">
        <f>O204*H204</f>
        <v>0</v>
      </c>
      <c r="Q204" s="136">
        <v>0</v>
      </c>
      <c r="R204" s="136">
        <f>Q204*H204</f>
        <v>0</v>
      </c>
      <c r="S204" s="136">
        <v>0</v>
      </c>
      <c r="T204" s="137">
        <f>S204*H204</f>
        <v>0</v>
      </c>
      <c r="AR204" s="138" t="s">
        <v>164</v>
      </c>
      <c r="AT204" s="138" t="s">
        <v>212</v>
      </c>
      <c r="AU204" s="138" t="s">
        <v>78</v>
      </c>
      <c r="AY204" s="16" t="s">
        <v>117</v>
      </c>
      <c r="BE204" s="139">
        <f>IF(N204="základní",J204,0)</f>
        <v>0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6" t="s">
        <v>86</v>
      </c>
      <c r="BK204" s="139">
        <f>ROUND(I204*H204,2)</f>
        <v>0</v>
      </c>
      <c r="BL204" s="16" t="s">
        <v>124</v>
      </c>
      <c r="BM204" s="138" t="s">
        <v>551</v>
      </c>
    </row>
    <row r="205" spans="2:65" s="1" customFormat="1">
      <c r="B205" s="31"/>
      <c r="C205" s="181"/>
      <c r="D205" s="189" t="s">
        <v>126</v>
      </c>
      <c r="E205" s="181"/>
      <c r="F205" s="190" t="s">
        <v>550</v>
      </c>
      <c r="G205" s="181"/>
      <c r="H205" s="181"/>
      <c r="I205" s="181"/>
      <c r="J205" s="181"/>
      <c r="K205" s="181"/>
      <c r="L205" s="31"/>
      <c r="M205" s="143"/>
      <c r="T205" s="55"/>
      <c r="AT205" s="16" t="s">
        <v>126</v>
      </c>
      <c r="AU205" s="16" t="s">
        <v>78</v>
      </c>
    </row>
    <row r="206" spans="2:65" s="12" customFormat="1">
      <c r="B206" s="155"/>
      <c r="C206" s="198"/>
      <c r="D206" s="189" t="s">
        <v>230</v>
      </c>
      <c r="E206" s="199" t="s">
        <v>1</v>
      </c>
      <c r="F206" s="200" t="s">
        <v>627</v>
      </c>
      <c r="G206" s="198"/>
      <c r="H206" s="201">
        <v>13.84</v>
      </c>
      <c r="I206" s="198"/>
      <c r="J206" s="198"/>
      <c r="K206" s="198"/>
      <c r="L206" s="155"/>
      <c r="M206" s="160"/>
      <c r="T206" s="161"/>
      <c r="AT206" s="156" t="s">
        <v>230</v>
      </c>
      <c r="AU206" s="156" t="s">
        <v>78</v>
      </c>
      <c r="AV206" s="12" t="s">
        <v>88</v>
      </c>
      <c r="AW206" s="12" t="s">
        <v>32</v>
      </c>
      <c r="AX206" s="12" t="s">
        <v>86</v>
      </c>
      <c r="AY206" s="156" t="s">
        <v>117</v>
      </c>
    </row>
    <row r="207" spans="2:65" s="1" customFormat="1" ht="24.2" customHeight="1">
      <c r="B207" s="31"/>
      <c r="C207" s="183">
        <v>41</v>
      </c>
      <c r="D207" s="183" t="s">
        <v>119</v>
      </c>
      <c r="E207" s="184" t="s">
        <v>554</v>
      </c>
      <c r="F207" s="185" t="s">
        <v>555</v>
      </c>
      <c r="G207" s="186" t="s">
        <v>122</v>
      </c>
      <c r="H207" s="180">
        <v>41</v>
      </c>
      <c r="I207" s="187"/>
      <c r="J207" s="188">
        <f>ROUND(I207*H207,2)</f>
        <v>0</v>
      </c>
      <c r="K207" s="185" t="s">
        <v>255</v>
      </c>
      <c r="L207" s="31"/>
      <c r="M207" s="178" t="s">
        <v>1</v>
      </c>
      <c r="N207" s="135" t="s">
        <v>43</v>
      </c>
      <c r="O207" s="136">
        <v>0.2</v>
      </c>
      <c r="P207" s="136">
        <f>O207*H207</f>
        <v>8.2000000000000011</v>
      </c>
      <c r="Q207" s="136">
        <v>2.0799999999999998E-3</v>
      </c>
      <c r="R207" s="136">
        <f>Q207*H207</f>
        <v>8.5279999999999995E-2</v>
      </c>
      <c r="S207" s="136">
        <v>0</v>
      </c>
      <c r="T207" s="137">
        <f>S207*H207</f>
        <v>0</v>
      </c>
      <c r="AR207" s="138" t="s">
        <v>124</v>
      </c>
      <c r="AT207" s="138" t="s">
        <v>119</v>
      </c>
      <c r="AU207" s="138" t="s">
        <v>78</v>
      </c>
      <c r="AY207" s="16" t="s">
        <v>117</v>
      </c>
      <c r="BE207" s="139">
        <f>IF(N207="základní",J207,0)</f>
        <v>0</v>
      </c>
      <c r="BF207" s="139">
        <f>IF(N207="snížená",J207,0)</f>
        <v>0</v>
      </c>
      <c r="BG207" s="139">
        <f>IF(N207="zákl. přenesená",J207,0)</f>
        <v>0</v>
      </c>
      <c r="BH207" s="139">
        <f>IF(N207="sníž. přenesená",J207,0)</f>
        <v>0</v>
      </c>
      <c r="BI207" s="139">
        <f>IF(N207="nulová",J207,0)</f>
        <v>0</v>
      </c>
      <c r="BJ207" s="16" t="s">
        <v>86</v>
      </c>
      <c r="BK207" s="139">
        <f>ROUND(I207*H207,2)</f>
        <v>0</v>
      </c>
      <c r="BL207" s="16" t="s">
        <v>124</v>
      </c>
      <c r="BM207" s="138" t="s">
        <v>556</v>
      </c>
    </row>
    <row r="208" spans="2:65" s="1" customFormat="1" ht="19.5">
      <c r="B208" s="31"/>
      <c r="C208" s="181"/>
      <c r="D208" s="189" t="s">
        <v>126</v>
      </c>
      <c r="E208" s="181"/>
      <c r="F208" s="190" t="s">
        <v>557</v>
      </c>
      <c r="G208" s="181"/>
      <c r="H208" s="181"/>
      <c r="I208" s="181"/>
      <c r="J208" s="181"/>
      <c r="K208" s="181"/>
      <c r="L208" s="31"/>
      <c r="M208" s="143"/>
      <c r="T208" s="55"/>
      <c r="AT208" s="16" t="s">
        <v>126</v>
      </c>
      <c r="AU208" s="16" t="s">
        <v>78</v>
      </c>
    </row>
    <row r="209" spans="2:65" s="1" customFormat="1" ht="24.2" customHeight="1">
      <c r="B209" s="31"/>
      <c r="C209" s="192">
        <v>42</v>
      </c>
      <c r="D209" s="192" t="s">
        <v>212</v>
      </c>
      <c r="E209" s="193" t="s">
        <v>559</v>
      </c>
      <c r="F209" s="194" t="s">
        <v>560</v>
      </c>
      <c r="G209" s="195" t="s">
        <v>455</v>
      </c>
      <c r="H209" s="196">
        <v>143.5</v>
      </c>
      <c r="I209" s="187"/>
      <c r="J209" s="197">
        <f>ROUND(I209*H209,2)</f>
        <v>0</v>
      </c>
      <c r="K209" s="194" t="s">
        <v>1</v>
      </c>
      <c r="L209" s="152"/>
      <c r="M209" s="179" t="s">
        <v>1</v>
      </c>
      <c r="N209" s="154" t="s">
        <v>43</v>
      </c>
      <c r="O209" s="136">
        <v>0</v>
      </c>
      <c r="P209" s="136">
        <f>O209*H209</f>
        <v>0</v>
      </c>
      <c r="Q209" s="136">
        <v>0</v>
      </c>
      <c r="R209" s="136">
        <f>Q209*H209</f>
        <v>0</v>
      </c>
      <c r="S209" s="136">
        <v>0</v>
      </c>
      <c r="T209" s="137">
        <f>S209*H209</f>
        <v>0</v>
      </c>
      <c r="AR209" s="138" t="s">
        <v>164</v>
      </c>
      <c r="AT209" s="138" t="s">
        <v>212</v>
      </c>
      <c r="AU209" s="138" t="s">
        <v>78</v>
      </c>
      <c r="AY209" s="16" t="s">
        <v>117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6" t="s">
        <v>86</v>
      </c>
      <c r="BK209" s="139">
        <f>ROUND(I209*H209,2)</f>
        <v>0</v>
      </c>
      <c r="BL209" s="16" t="s">
        <v>124</v>
      </c>
      <c r="BM209" s="138" t="s">
        <v>561</v>
      </c>
    </row>
    <row r="210" spans="2:65" s="1" customFormat="1">
      <c r="B210" s="31"/>
      <c r="C210" s="181"/>
      <c r="D210" s="189" t="s">
        <v>126</v>
      </c>
      <c r="E210" s="181"/>
      <c r="F210" s="190" t="s">
        <v>560</v>
      </c>
      <c r="G210" s="181"/>
      <c r="H210" s="181"/>
      <c r="I210" s="181"/>
      <c r="J210" s="181"/>
      <c r="K210" s="181"/>
      <c r="L210" s="31"/>
      <c r="M210" s="143"/>
      <c r="T210" s="55"/>
      <c r="AT210" s="16" t="s">
        <v>126</v>
      </c>
      <c r="AU210" s="16" t="s">
        <v>78</v>
      </c>
    </row>
    <row r="211" spans="2:65" s="12" customFormat="1">
      <c r="B211" s="155"/>
      <c r="C211" s="198"/>
      <c r="D211" s="189" t="s">
        <v>230</v>
      </c>
      <c r="E211" s="199" t="s">
        <v>1</v>
      </c>
      <c r="F211" s="200" t="s">
        <v>638</v>
      </c>
      <c r="G211" s="198"/>
      <c r="H211" s="201">
        <f>41*3.5</f>
        <v>143.5</v>
      </c>
      <c r="I211" s="198"/>
      <c r="J211" s="198"/>
      <c r="K211" s="198"/>
      <c r="L211" s="155"/>
      <c r="M211" s="160"/>
      <c r="T211" s="161"/>
      <c r="AT211" s="156" t="s">
        <v>230</v>
      </c>
      <c r="AU211" s="156" t="s">
        <v>78</v>
      </c>
      <c r="AV211" s="12" t="s">
        <v>88</v>
      </c>
      <c r="AW211" s="12" t="s">
        <v>32</v>
      </c>
      <c r="AX211" s="12" t="s">
        <v>86</v>
      </c>
      <c r="AY211" s="156" t="s">
        <v>117</v>
      </c>
    </row>
    <row r="212" spans="2:65" s="12" customFormat="1" ht="24">
      <c r="B212" s="155"/>
      <c r="C212" s="183">
        <v>43</v>
      </c>
      <c r="D212" s="183" t="s">
        <v>119</v>
      </c>
      <c r="E212" s="184" t="s">
        <v>628</v>
      </c>
      <c r="F212" s="185" t="s">
        <v>629</v>
      </c>
      <c r="G212" s="186" t="s">
        <v>122</v>
      </c>
      <c r="H212" s="180">
        <v>1</v>
      </c>
      <c r="I212" s="187"/>
      <c r="J212" s="188">
        <f>ROUND(I212*H212,2)</f>
        <v>0</v>
      </c>
      <c r="K212" s="185"/>
      <c r="L212" s="155"/>
      <c r="M212" s="160"/>
      <c r="T212" s="161"/>
      <c r="AT212" s="156"/>
      <c r="AU212" s="156"/>
      <c r="AY212" s="156"/>
    </row>
    <row r="213" spans="2:65" s="12" customFormat="1">
      <c r="B213" s="155"/>
      <c r="C213" s="198"/>
      <c r="D213" s="189"/>
      <c r="E213" s="199"/>
      <c r="F213" s="200" t="s">
        <v>630</v>
      </c>
      <c r="G213" s="198"/>
      <c r="H213" s="201"/>
      <c r="I213" s="204"/>
      <c r="J213" s="198"/>
      <c r="K213" s="198"/>
      <c r="L213" s="155"/>
      <c r="M213" s="160"/>
      <c r="T213" s="161"/>
      <c r="AT213" s="156"/>
      <c r="AU213" s="156"/>
      <c r="AY213" s="156"/>
    </row>
    <row r="214" spans="2:65" s="12" customFormat="1" ht="24">
      <c r="B214" s="155"/>
      <c r="C214" s="183">
        <v>44</v>
      </c>
      <c r="D214" s="183" t="s">
        <v>119</v>
      </c>
      <c r="E214" s="184" t="s">
        <v>631</v>
      </c>
      <c r="F214" s="185" t="s">
        <v>632</v>
      </c>
      <c r="G214" s="186" t="s">
        <v>122</v>
      </c>
      <c r="H214" s="180">
        <v>50</v>
      </c>
      <c r="I214" s="187"/>
      <c r="J214" s="188">
        <f>ROUND(I214*H214,2)</f>
        <v>0</v>
      </c>
      <c r="K214" s="185"/>
      <c r="L214" s="155"/>
      <c r="M214" s="160"/>
      <c r="T214" s="161"/>
      <c r="AT214" s="156"/>
      <c r="AU214" s="156"/>
      <c r="AY214" s="156"/>
    </row>
    <row r="215" spans="2:65" s="12" customFormat="1">
      <c r="B215" s="155"/>
      <c r="C215" s="198"/>
      <c r="D215" s="189"/>
      <c r="E215" s="199"/>
      <c r="F215" s="200" t="s">
        <v>633</v>
      </c>
      <c r="G215" s="198"/>
      <c r="H215" s="201"/>
      <c r="I215" s="204"/>
      <c r="J215" s="198"/>
      <c r="K215" s="198"/>
      <c r="L215" s="155"/>
      <c r="M215" s="160"/>
      <c r="T215" s="161"/>
      <c r="AT215" s="156"/>
      <c r="AU215" s="156"/>
      <c r="AY215" s="156"/>
    </row>
    <row r="216" spans="2:65" s="1" customFormat="1" ht="24.2" customHeight="1">
      <c r="B216" s="31"/>
      <c r="C216" s="183">
        <v>45</v>
      </c>
      <c r="D216" s="183" t="s">
        <v>119</v>
      </c>
      <c r="E216" s="184" t="s">
        <v>566</v>
      </c>
      <c r="F216" s="185" t="s">
        <v>567</v>
      </c>
      <c r="G216" s="186" t="s">
        <v>471</v>
      </c>
      <c r="H216" s="180">
        <v>5.9450000000000003</v>
      </c>
      <c r="I216" s="187"/>
      <c r="J216" s="188">
        <f>ROUND(I216*H216,2)</f>
        <v>0</v>
      </c>
      <c r="K216" s="185" t="s">
        <v>255</v>
      </c>
      <c r="L216" s="31"/>
      <c r="M216" s="178" t="s">
        <v>1</v>
      </c>
      <c r="N216" s="135" t="s">
        <v>43</v>
      </c>
      <c r="O216" s="136">
        <v>3.53</v>
      </c>
      <c r="P216" s="136">
        <f>O216*H216</f>
        <v>20.985849999999999</v>
      </c>
      <c r="Q216" s="136">
        <v>0</v>
      </c>
      <c r="R216" s="136">
        <f>Q216*H216</f>
        <v>0</v>
      </c>
      <c r="S216" s="136">
        <v>0</v>
      </c>
      <c r="T216" s="137">
        <f>S216*H216</f>
        <v>0</v>
      </c>
      <c r="AR216" s="138" t="s">
        <v>124</v>
      </c>
      <c r="AT216" s="138" t="s">
        <v>119</v>
      </c>
      <c r="AU216" s="138" t="s">
        <v>78</v>
      </c>
      <c r="AY216" s="16" t="s">
        <v>117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6" t="s">
        <v>86</v>
      </c>
      <c r="BK216" s="139">
        <f>ROUND(I216*H216,2)</f>
        <v>0</v>
      </c>
      <c r="BL216" s="16" t="s">
        <v>124</v>
      </c>
      <c r="BM216" s="138" t="s">
        <v>574</v>
      </c>
    </row>
    <row r="217" spans="2:65" s="1" customFormat="1" ht="19.5">
      <c r="B217" s="31"/>
      <c r="C217" s="181"/>
      <c r="D217" s="189" t="s">
        <v>126</v>
      </c>
      <c r="E217" s="181"/>
      <c r="F217" s="190" t="s">
        <v>568</v>
      </c>
      <c r="G217" s="181"/>
      <c r="H217" s="181"/>
      <c r="I217" s="181"/>
      <c r="J217" s="181"/>
      <c r="K217" s="181"/>
      <c r="L217" s="31"/>
      <c r="M217" s="175"/>
      <c r="N217" s="176"/>
      <c r="O217" s="176"/>
      <c r="P217" s="176"/>
      <c r="Q217" s="176"/>
      <c r="R217" s="176"/>
      <c r="S217" s="176"/>
      <c r="T217" s="177"/>
      <c r="AT217" s="16" t="s">
        <v>126</v>
      </c>
      <c r="AU217" s="16" t="s">
        <v>78</v>
      </c>
    </row>
    <row r="218" spans="2:65" s="1" customFormat="1" ht="6.95" customHeight="1">
      <c r="B218" s="43"/>
      <c r="C218" s="44"/>
      <c r="D218" s="44"/>
      <c r="E218" s="44"/>
      <c r="F218" s="44"/>
      <c r="G218" s="44"/>
      <c r="H218" s="44"/>
      <c r="I218" s="44"/>
      <c r="J218" s="44"/>
      <c r="K218" s="44"/>
      <c r="L218" s="31"/>
    </row>
    <row r="220" spans="2:65">
      <c r="E220" s="182"/>
      <c r="F220" t="s">
        <v>577</v>
      </c>
    </row>
  </sheetData>
  <sheetProtection algorithmName="SHA-512" hashValue="Cra90AggRvWFv+GNHqcy9HPQTO5X/+6cE18Ob5+M1VgvSvRi5iA/Hzb2fqLpm3V8uv5yTtstGv51EJlEsNiiJQ==" saltValue="esIwZEHKpwRAAaSU8qXQBA==" spinCount="100000" sheet="1" objects="1" scenarios="1"/>
  <protectedRanges>
    <protectedRange sqref="I113:I216" name="Oblast1"/>
  </protectedRanges>
  <autoFilter ref="C111:K111" xr:uid="{1341082A-88DD-49BF-84E1-B9500F539F5A}"/>
  <mergeCells count="6">
    <mergeCell ref="E104:H104"/>
    <mergeCell ref="L2:V2"/>
    <mergeCell ref="E7:H7"/>
    <mergeCell ref="E16:H16"/>
    <mergeCell ref="E25:H25"/>
    <mergeCell ref="E85:H85"/>
  </mergeCells>
  <pageMargins left="0.7" right="0.7" top="0.78740157499999996" bottom="0.78740157499999996" header="0.3" footer="0.3"/>
  <pageSetup paperSize="9" scale="66" orientation="portrait" r:id="rId1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">
    <pageSetUpPr fitToPage="1"/>
  </sheetPr>
  <dimension ref="B2:BM368"/>
  <sheetViews>
    <sheetView showGridLines="0" topLeftCell="A81" workbookViewId="0">
      <selection activeCell="V81" sqref="V8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5" customHeight="1">
      <c r="B4" s="19"/>
      <c r="D4" s="20" t="s">
        <v>89</v>
      </c>
      <c r="L4" s="19"/>
      <c r="M4" s="8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44" t="e">
        <f>#REF!</f>
        <v>#REF!</v>
      </c>
      <c r="F7" s="245"/>
      <c r="G7" s="245"/>
      <c r="H7" s="245"/>
      <c r="L7" s="19"/>
    </row>
    <row r="8" spans="2:46" s="1" customFormat="1" ht="12" customHeight="1">
      <c r="B8" s="31"/>
      <c r="D8" s="26" t="s">
        <v>90</v>
      </c>
      <c r="L8" s="31"/>
    </row>
    <row r="9" spans="2:46" s="1" customFormat="1" ht="16.5" customHeight="1">
      <c r="B9" s="31"/>
      <c r="E9" s="220" t="s">
        <v>91</v>
      </c>
      <c r="F9" s="243"/>
      <c r="G9" s="243"/>
      <c r="H9" s="243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92</v>
      </c>
      <c r="I12" s="26" t="s">
        <v>22</v>
      </c>
      <c r="J12" s="27" t="s">
        <v>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/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/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8" t="s">
        <v>29</v>
      </c>
      <c r="L17" s="31"/>
    </row>
    <row r="18" spans="2:12" s="1" customFormat="1" ht="18" customHeight="1">
      <c r="B18" s="31"/>
      <c r="E18" s="246" t="s">
        <v>29</v>
      </c>
      <c r="F18" s="246"/>
      <c r="G18" s="246"/>
      <c r="H18" s="246"/>
      <c r="I18" s="26" t="s">
        <v>27</v>
      </c>
      <c r="J18" s="28" t="s">
        <v>29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">
        <v>34</v>
      </c>
      <c r="L23" s="31"/>
    </row>
    <row r="24" spans="2:12" s="1" customFormat="1" ht="18" customHeight="1">
      <c r="B24" s="31"/>
      <c r="E24" s="24" t="s">
        <v>93</v>
      </c>
      <c r="I24" s="26" t="s">
        <v>27</v>
      </c>
      <c r="J24" s="24" t="s">
        <v>36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37</v>
      </c>
      <c r="L26" s="31"/>
    </row>
    <row r="27" spans="2:12" s="7" customFormat="1" ht="16.5" customHeight="1">
      <c r="B27" s="84"/>
      <c r="E27" s="213" t="s">
        <v>1</v>
      </c>
      <c r="F27" s="213"/>
      <c r="G27" s="213"/>
      <c r="H27" s="213"/>
      <c r="L27" s="84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5" t="s">
        <v>38</v>
      </c>
      <c r="J30" s="65">
        <f>ROUND(J119,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5" customHeight="1">
      <c r="B33" s="31"/>
      <c r="D33" s="54" t="s">
        <v>42</v>
      </c>
      <c r="E33" s="26" t="s">
        <v>43</v>
      </c>
      <c r="F33" s="86">
        <f>ROUND((SUM(BE119:BE368)),  2)</f>
        <v>0</v>
      </c>
      <c r="I33" s="87">
        <v>0.21</v>
      </c>
      <c r="J33" s="86">
        <f>ROUND(((SUM(BE119:BE368))*I33),  2)</f>
        <v>0</v>
      </c>
      <c r="L33" s="31"/>
    </row>
    <row r="34" spans="2:12" s="1" customFormat="1" ht="14.45" customHeight="1">
      <c r="B34" s="31"/>
      <c r="E34" s="26" t="s">
        <v>44</v>
      </c>
      <c r="F34" s="86">
        <f>ROUND((SUM(BF119:BF368)),  2)</f>
        <v>0</v>
      </c>
      <c r="I34" s="87">
        <v>0.12</v>
      </c>
      <c r="J34" s="86">
        <f>ROUND(((SUM(BF119:BF368))*I34),  2)</f>
        <v>0</v>
      </c>
      <c r="L34" s="31"/>
    </row>
    <row r="35" spans="2:12" s="1" customFormat="1" ht="14.45" hidden="1" customHeight="1">
      <c r="B35" s="31"/>
      <c r="E35" s="26" t="s">
        <v>45</v>
      </c>
      <c r="F35" s="86">
        <f>ROUND((SUM(BG119:BG368)),  2)</f>
        <v>0</v>
      </c>
      <c r="I35" s="87">
        <v>0.21</v>
      </c>
      <c r="J35" s="86">
        <f>0</f>
        <v>0</v>
      </c>
      <c r="L35" s="31"/>
    </row>
    <row r="36" spans="2:12" s="1" customFormat="1" ht="14.45" hidden="1" customHeight="1">
      <c r="B36" s="31"/>
      <c r="E36" s="26" t="s">
        <v>46</v>
      </c>
      <c r="F36" s="86">
        <f>ROUND((SUM(BH119:BH368)),  2)</f>
        <v>0</v>
      </c>
      <c r="I36" s="87">
        <v>0.12</v>
      </c>
      <c r="J36" s="86">
        <f>0</f>
        <v>0</v>
      </c>
      <c r="L36" s="31"/>
    </row>
    <row r="37" spans="2:12" s="1" customFormat="1" ht="14.45" hidden="1" customHeight="1">
      <c r="B37" s="31"/>
      <c r="E37" s="26" t="s">
        <v>47</v>
      </c>
      <c r="F37" s="86">
        <f>ROUND((SUM(BI119:BI368)),  2)</f>
        <v>0</v>
      </c>
      <c r="I37" s="87">
        <v>0</v>
      </c>
      <c r="J37" s="86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8"/>
      <c r="D39" s="89" t="s">
        <v>48</v>
      </c>
      <c r="E39" s="56"/>
      <c r="F39" s="56"/>
      <c r="G39" s="90" t="s">
        <v>49</v>
      </c>
      <c r="H39" s="91" t="s">
        <v>50</v>
      </c>
      <c r="I39" s="56"/>
      <c r="J39" s="92">
        <f>SUM(J30:J37)</f>
        <v>0</v>
      </c>
      <c r="K39" s="9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53</v>
      </c>
      <c r="E61" s="33"/>
      <c r="F61" s="94" t="s">
        <v>54</v>
      </c>
      <c r="G61" s="42" t="s">
        <v>53</v>
      </c>
      <c r="H61" s="33"/>
      <c r="I61" s="33"/>
      <c r="J61" s="95" t="s">
        <v>54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53</v>
      </c>
      <c r="E76" s="33"/>
      <c r="F76" s="94" t="s">
        <v>54</v>
      </c>
      <c r="G76" s="42" t="s">
        <v>53</v>
      </c>
      <c r="H76" s="33"/>
      <c r="I76" s="33"/>
      <c r="J76" s="95" t="s">
        <v>54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94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44" t="e">
        <f>E7</f>
        <v>#REF!</v>
      </c>
      <c r="F85" s="245"/>
      <c r="G85" s="245"/>
      <c r="H85" s="245"/>
      <c r="L85" s="31"/>
    </row>
    <row r="86" spans="2:47" s="1" customFormat="1" ht="12" customHeight="1">
      <c r="B86" s="31"/>
      <c r="C86" s="26" t="s">
        <v>90</v>
      </c>
      <c r="L86" s="31"/>
    </row>
    <row r="87" spans="2:47" s="1" customFormat="1" ht="16.5" customHeight="1">
      <c r="B87" s="31"/>
      <c r="E87" s="220" t="str">
        <f>E9</f>
        <v>IO 800-2 - Rozpočet-Sadové úpravy</v>
      </c>
      <c r="F87" s="243"/>
      <c r="G87" s="243"/>
      <c r="H87" s="243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Trutnov</v>
      </c>
      <c r="I89" s="26" t="s">
        <v>22</v>
      </c>
      <c r="J89" s="51" t="str">
        <f>IF(J12="","",J12)</f>
        <v>21. 11. 2024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A99 s.r.o., Purkyňova 71/99, 612 00 BRNO</v>
      </c>
      <c r="I91" s="26" t="s">
        <v>30</v>
      </c>
      <c r="J91" s="29" t="str">
        <f>E21</f>
        <v>Ing. Jana Janíková</v>
      </c>
      <c r="L91" s="31"/>
    </row>
    <row r="92" spans="2:47" s="1" customFormat="1" ht="25.7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>ZaKT s.r.o., Ponávka 185/2, 602 00 Brno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96" t="s">
        <v>95</v>
      </c>
      <c r="D94" s="88"/>
      <c r="E94" s="88"/>
      <c r="F94" s="88"/>
      <c r="G94" s="88"/>
      <c r="H94" s="88"/>
      <c r="I94" s="88"/>
      <c r="J94" s="97" t="s">
        <v>96</v>
      </c>
      <c r="K94" s="88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98" t="s">
        <v>97</v>
      </c>
      <c r="J96" s="65">
        <f>J119</f>
        <v>0</v>
      </c>
      <c r="L96" s="31"/>
      <c r="AU96" s="16" t="s">
        <v>98</v>
      </c>
    </row>
    <row r="97" spans="2:12" s="8" customFormat="1" ht="24.95" customHeight="1">
      <c r="B97" s="99"/>
      <c r="D97" s="100" t="s">
        <v>99</v>
      </c>
      <c r="E97" s="101"/>
      <c r="F97" s="101"/>
      <c r="G97" s="101"/>
      <c r="H97" s="101"/>
      <c r="I97" s="101"/>
      <c r="J97" s="102">
        <f>J120</f>
        <v>0</v>
      </c>
      <c r="L97" s="99"/>
    </row>
    <row r="98" spans="2:12" s="9" customFormat="1" ht="19.899999999999999" customHeight="1">
      <c r="B98" s="103"/>
      <c r="D98" s="104" t="s">
        <v>100</v>
      </c>
      <c r="E98" s="105"/>
      <c r="F98" s="105"/>
      <c r="G98" s="105"/>
      <c r="H98" s="105"/>
      <c r="I98" s="105"/>
      <c r="J98" s="106">
        <f>J121</f>
        <v>0</v>
      </c>
      <c r="L98" s="103"/>
    </row>
    <row r="99" spans="2:12" s="9" customFormat="1" ht="19.899999999999999" customHeight="1">
      <c r="B99" s="103"/>
      <c r="D99" s="104" t="s">
        <v>101</v>
      </c>
      <c r="E99" s="105"/>
      <c r="F99" s="105"/>
      <c r="G99" s="105"/>
      <c r="H99" s="105"/>
      <c r="I99" s="105"/>
      <c r="J99" s="106">
        <f>J365</f>
        <v>0</v>
      </c>
      <c r="L99" s="103"/>
    </row>
    <row r="100" spans="2:12" s="1" customFormat="1" ht="21.75" customHeight="1">
      <c r="B100" s="31"/>
      <c r="L100" s="31"/>
    </row>
    <row r="101" spans="2:12" s="1" customFormat="1" ht="6.95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1"/>
    </row>
    <row r="105" spans="2:12" s="1" customFormat="1" ht="6.95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1"/>
    </row>
    <row r="106" spans="2:12" s="1" customFormat="1" ht="24.95" customHeight="1">
      <c r="B106" s="31"/>
      <c r="C106" s="20" t="s">
        <v>102</v>
      </c>
      <c r="L106" s="31"/>
    </row>
    <row r="107" spans="2:12" s="1" customFormat="1" ht="6.95" customHeight="1">
      <c r="B107" s="31"/>
      <c r="L107" s="31"/>
    </row>
    <row r="108" spans="2:12" s="1" customFormat="1" ht="12" customHeight="1">
      <c r="B108" s="31"/>
      <c r="C108" s="26" t="s">
        <v>16</v>
      </c>
      <c r="L108" s="31"/>
    </row>
    <row r="109" spans="2:12" s="1" customFormat="1" ht="16.5" customHeight="1">
      <c r="B109" s="31"/>
      <c r="E109" s="244" t="e">
        <f>E7</f>
        <v>#REF!</v>
      </c>
      <c r="F109" s="245"/>
      <c r="G109" s="245"/>
      <c r="H109" s="245"/>
      <c r="L109" s="31"/>
    </row>
    <row r="110" spans="2:12" s="1" customFormat="1" ht="12" customHeight="1">
      <c r="B110" s="31"/>
      <c r="C110" s="26" t="s">
        <v>90</v>
      </c>
      <c r="L110" s="31"/>
    </row>
    <row r="111" spans="2:12" s="1" customFormat="1" ht="16.5" customHeight="1">
      <c r="B111" s="31"/>
      <c r="E111" s="220" t="str">
        <f>E9</f>
        <v>IO 800-2 - Rozpočet-Sadové úpravy</v>
      </c>
      <c r="F111" s="243"/>
      <c r="G111" s="243"/>
      <c r="H111" s="243"/>
      <c r="L111" s="31"/>
    </row>
    <row r="112" spans="2:12" s="1" customFormat="1" ht="6.95" customHeight="1">
      <c r="B112" s="31"/>
      <c r="L112" s="31"/>
    </row>
    <row r="113" spans="2:65" s="1" customFormat="1" ht="12" customHeight="1">
      <c r="B113" s="31"/>
      <c r="C113" s="26" t="s">
        <v>20</v>
      </c>
      <c r="F113" s="24" t="str">
        <f>F12</f>
        <v>Trutnov</v>
      </c>
      <c r="I113" s="26" t="s">
        <v>22</v>
      </c>
      <c r="J113" s="51" t="str">
        <f>IF(J12="","",J12)</f>
        <v>21. 11. 2024</v>
      </c>
      <c r="L113" s="31"/>
    </row>
    <row r="114" spans="2:65" s="1" customFormat="1" ht="6.95" customHeight="1">
      <c r="B114" s="31"/>
      <c r="L114" s="31"/>
    </row>
    <row r="115" spans="2:65" s="1" customFormat="1" ht="15.2" customHeight="1">
      <c r="B115" s="31"/>
      <c r="C115" s="26" t="s">
        <v>24</v>
      </c>
      <c r="F115" s="24" t="str">
        <f>E15</f>
        <v>A99 s.r.o., Purkyňova 71/99, 612 00 BRNO</v>
      </c>
      <c r="I115" s="26" t="s">
        <v>30</v>
      </c>
      <c r="J115" s="29" t="str">
        <f>E21</f>
        <v>Ing. Jana Janíková</v>
      </c>
      <c r="L115" s="31"/>
    </row>
    <row r="116" spans="2:65" s="1" customFormat="1" ht="25.7" customHeight="1">
      <c r="B116" s="31"/>
      <c r="C116" s="26" t="s">
        <v>28</v>
      </c>
      <c r="F116" s="24" t="str">
        <f>IF(E18="","",E18)</f>
        <v>Vyplň údaj</v>
      </c>
      <c r="I116" s="26" t="s">
        <v>33</v>
      </c>
      <c r="J116" s="29" t="str">
        <f>E24</f>
        <v>ZaKT s.r.o., Ponávka 185/2, 602 00 Brno</v>
      </c>
      <c r="L116" s="31"/>
    </row>
    <row r="117" spans="2:65" s="1" customFormat="1" ht="10.35" customHeight="1">
      <c r="B117" s="31"/>
      <c r="L117" s="31"/>
    </row>
    <row r="118" spans="2:65" s="10" customFormat="1" ht="29.25" customHeight="1">
      <c r="B118" s="107"/>
      <c r="C118" s="108" t="s">
        <v>103</v>
      </c>
      <c r="D118" s="109" t="s">
        <v>63</v>
      </c>
      <c r="E118" s="109" t="s">
        <v>59</v>
      </c>
      <c r="F118" s="109" t="s">
        <v>60</v>
      </c>
      <c r="G118" s="109" t="s">
        <v>104</v>
      </c>
      <c r="H118" s="109" t="s">
        <v>105</v>
      </c>
      <c r="I118" s="109" t="s">
        <v>106</v>
      </c>
      <c r="J118" s="109" t="s">
        <v>96</v>
      </c>
      <c r="K118" s="110" t="s">
        <v>107</v>
      </c>
      <c r="L118" s="107"/>
      <c r="M118" s="58" t="s">
        <v>1</v>
      </c>
      <c r="N118" s="59" t="s">
        <v>42</v>
      </c>
      <c r="O118" s="59" t="s">
        <v>108</v>
      </c>
      <c r="P118" s="59" t="s">
        <v>109</v>
      </c>
      <c r="Q118" s="59" t="s">
        <v>110</v>
      </c>
      <c r="R118" s="59" t="s">
        <v>111</v>
      </c>
      <c r="S118" s="59" t="s">
        <v>112</v>
      </c>
      <c r="T118" s="60" t="s">
        <v>113</v>
      </c>
    </row>
    <row r="119" spans="2:65" s="1" customFormat="1" ht="22.9" customHeight="1">
      <c r="B119" s="31"/>
      <c r="C119" s="63" t="s">
        <v>114</v>
      </c>
      <c r="J119" s="111">
        <f>J120</f>
        <v>0</v>
      </c>
      <c r="L119" s="31"/>
      <c r="M119" s="61"/>
      <c r="N119" s="52"/>
      <c r="O119" s="52"/>
      <c r="P119" s="112" t="e">
        <f>P120</f>
        <v>#VALUE!</v>
      </c>
      <c r="Q119" s="52"/>
      <c r="R119" s="112" t="e">
        <f>R120</f>
        <v>#VALUE!</v>
      </c>
      <c r="S119" s="52"/>
      <c r="T119" s="113" t="e">
        <f>T120</f>
        <v>#VALUE!</v>
      </c>
      <c r="AT119" s="16" t="s">
        <v>77</v>
      </c>
      <c r="AU119" s="16" t="s">
        <v>98</v>
      </c>
      <c r="BK119" s="114" t="e">
        <f>BK120</f>
        <v>#VALUE!</v>
      </c>
    </row>
    <row r="120" spans="2:65" s="11" customFormat="1" ht="25.9" customHeight="1">
      <c r="B120" s="115"/>
      <c r="D120" s="116" t="s">
        <v>77</v>
      </c>
      <c r="E120" s="117" t="s">
        <v>115</v>
      </c>
      <c r="F120" s="117" t="s">
        <v>116</v>
      </c>
      <c r="I120" s="118"/>
      <c r="J120" s="119">
        <f>J121+J365</f>
        <v>0</v>
      </c>
      <c r="L120" s="115"/>
      <c r="M120" s="120"/>
      <c r="P120" s="121" t="e">
        <f>P121+#REF!</f>
        <v>#VALUE!</v>
      </c>
      <c r="R120" s="121" t="e">
        <f>R121+#REF!</f>
        <v>#VALUE!</v>
      </c>
      <c r="T120" s="122" t="e">
        <f>T121+#REF!</f>
        <v>#VALUE!</v>
      </c>
      <c r="AR120" s="116" t="s">
        <v>86</v>
      </c>
      <c r="AT120" s="123" t="s">
        <v>77</v>
      </c>
      <c r="AU120" s="123" t="s">
        <v>78</v>
      </c>
      <c r="AY120" s="116" t="s">
        <v>117</v>
      </c>
      <c r="BK120" s="124" t="e">
        <f>BK121+#REF!</f>
        <v>#VALUE!</v>
      </c>
    </row>
    <row r="121" spans="2:65" s="11" customFormat="1" ht="22.9" customHeight="1">
      <c r="B121" s="115"/>
      <c r="D121" s="116" t="s">
        <v>77</v>
      </c>
      <c r="E121" s="125" t="s">
        <v>86</v>
      </c>
      <c r="F121" s="125" t="s">
        <v>118</v>
      </c>
      <c r="I121" s="118"/>
      <c r="J121" s="126">
        <f>SUM(J122:J362)</f>
        <v>0</v>
      </c>
      <c r="L121" s="115"/>
      <c r="M121" s="120"/>
      <c r="P121" s="121" t="e">
        <f>SUM(P122:P368)</f>
        <v>#VALUE!</v>
      </c>
      <c r="R121" s="121" t="e">
        <f>SUM(R122:R368)</f>
        <v>#VALUE!</v>
      </c>
      <c r="T121" s="122" t="e">
        <f>SUM(T122:T368)</f>
        <v>#VALUE!</v>
      </c>
      <c r="AR121" s="116" t="s">
        <v>86</v>
      </c>
      <c r="AT121" s="123" t="s">
        <v>77</v>
      </c>
      <c r="AU121" s="123" t="s">
        <v>86</v>
      </c>
      <c r="AY121" s="116" t="s">
        <v>117</v>
      </c>
      <c r="BK121" s="124" t="e">
        <f>SUM(BK122:BK368)</f>
        <v>#VALUE!</v>
      </c>
    </row>
    <row r="122" spans="2:65" s="1" customFormat="1" ht="24.2" customHeight="1">
      <c r="B122" s="31"/>
      <c r="C122" s="127" t="s">
        <v>86</v>
      </c>
      <c r="D122" s="127" t="s">
        <v>119</v>
      </c>
      <c r="E122" s="128" t="s">
        <v>120</v>
      </c>
      <c r="F122" s="129" t="s">
        <v>121</v>
      </c>
      <c r="G122" s="130" t="s">
        <v>122</v>
      </c>
      <c r="H122" s="131">
        <v>1</v>
      </c>
      <c r="I122" s="132"/>
      <c r="J122" s="133">
        <f>ROUND(I122*H122,2)</f>
        <v>0</v>
      </c>
      <c r="K122" s="129" t="s">
        <v>123</v>
      </c>
      <c r="L122" s="31"/>
      <c r="M122" s="134" t="s">
        <v>1</v>
      </c>
      <c r="N122" s="135" t="s">
        <v>43</v>
      </c>
      <c r="P122" s="136">
        <f>O122*H122</f>
        <v>0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AR122" s="138" t="s">
        <v>124</v>
      </c>
      <c r="AT122" s="138" t="s">
        <v>119</v>
      </c>
      <c r="AU122" s="138" t="s">
        <v>88</v>
      </c>
      <c r="AY122" s="16" t="s">
        <v>117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6" t="s">
        <v>86</v>
      </c>
      <c r="BK122" s="139">
        <f>ROUND(I122*H122,2)</f>
        <v>0</v>
      </c>
      <c r="BL122" s="16" t="s">
        <v>124</v>
      </c>
      <c r="BM122" s="138" t="s">
        <v>125</v>
      </c>
    </row>
    <row r="123" spans="2:65" s="1" customFormat="1" ht="19.5">
      <c r="B123" s="31"/>
      <c r="D123" s="140" t="s">
        <v>126</v>
      </c>
      <c r="F123" s="141" t="s">
        <v>127</v>
      </c>
      <c r="I123" s="142"/>
      <c r="L123" s="31"/>
      <c r="M123" s="143"/>
      <c r="T123" s="55"/>
      <c r="AT123" s="16" t="s">
        <v>126</v>
      </c>
      <c r="AU123" s="16" t="s">
        <v>88</v>
      </c>
    </row>
    <row r="124" spans="2:65" s="1" customFormat="1" ht="19.5">
      <c r="B124" s="31"/>
      <c r="D124" s="140" t="s">
        <v>128</v>
      </c>
      <c r="F124" s="144" t="s">
        <v>129</v>
      </c>
      <c r="I124" s="142"/>
      <c r="L124" s="31"/>
      <c r="M124" s="143"/>
      <c r="T124" s="55"/>
      <c r="AT124" s="16" t="s">
        <v>128</v>
      </c>
      <c r="AU124" s="16" t="s">
        <v>88</v>
      </c>
    </row>
    <row r="125" spans="2:65" s="1" customFormat="1" ht="24.2" customHeight="1">
      <c r="B125" s="31"/>
      <c r="C125" s="127" t="s">
        <v>88</v>
      </c>
      <c r="D125" s="127" t="s">
        <v>119</v>
      </c>
      <c r="E125" s="128" t="s">
        <v>130</v>
      </c>
      <c r="F125" s="129" t="s">
        <v>131</v>
      </c>
      <c r="G125" s="130" t="s">
        <v>122</v>
      </c>
      <c r="H125" s="131">
        <v>4</v>
      </c>
      <c r="I125" s="132"/>
      <c r="J125" s="133">
        <f>ROUND(I125*H125,2)</f>
        <v>0</v>
      </c>
      <c r="K125" s="129" t="s">
        <v>123</v>
      </c>
      <c r="L125" s="31"/>
      <c r="M125" s="134" t="s">
        <v>1</v>
      </c>
      <c r="N125" s="135" t="s">
        <v>43</v>
      </c>
      <c r="P125" s="136">
        <f>O125*H125</f>
        <v>0</v>
      </c>
      <c r="Q125" s="136">
        <v>0</v>
      </c>
      <c r="R125" s="136">
        <f>Q125*H125</f>
        <v>0</v>
      </c>
      <c r="S125" s="136">
        <v>0</v>
      </c>
      <c r="T125" s="137">
        <f>S125*H125</f>
        <v>0</v>
      </c>
      <c r="AR125" s="138" t="s">
        <v>124</v>
      </c>
      <c r="AT125" s="138" t="s">
        <v>119</v>
      </c>
      <c r="AU125" s="138" t="s">
        <v>88</v>
      </c>
      <c r="AY125" s="16" t="s">
        <v>117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6" t="s">
        <v>86</v>
      </c>
      <c r="BK125" s="139">
        <f>ROUND(I125*H125,2)</f>
        <v>0</v>
      </c>
      <c r="BL125" s="16" t="s">
        <v>124</v>
      </c>
      <c r="BM125" s="138" t="s">
        <v>132</v>
      </c>
    </row>
    <row r="126" spans="2:65" s="1" customFormat="1" ht="19.5">
      <c r="B126" s="31"/>
      <c r="D126" s="140" t="s">
        <v>126</v>
      </c>
      <c r="F126" s="141" t="s">
        <v>133</v>
      </c>
      <c r="I126" s="142"/>
      <c r="L126" s="31"/>
      <c r="M126" s="143"/>
      <c r="T126" s="55"/>
      <c r="AT126" s="16" t="s">
        <v>126</v>
      </c>
      <c r="AU126" s="16" t="s">
        <v>88</v>
      </c>
    </row>
    <row r="127" spans="2:65" s="1" customFormat="1" ht="19.5">
      <c r="B127" s="31"/>
      <c r="D127" s="140" t="s">
        <v>128</v>
      </c>
      <c r="F127" s="144" t="s">
        <v>134</v>
      </c>
      <c r="I127" s="142"/>
      <c r="L127" s="31"/>
      <c r="M127" s="143"/>
      <c r="T127" s="55"/>
      <c r="AT127" s="16" t="s">
        <v>128</v>
      </c>
      <c r="AU127" s="16" t="s">
        <v>88</v>
      </c>
    </row>
    <row r="128" spans="2:65" s="1" customFormat="1" ht="24.2" customHeight="1">
      <c r="B128" s="31"/>
      <c r="C128" s="127" t="s">
        <v>135</v>
      </c>
      <c r="D128" s="127" t="s">
        <v>119</v>
      </c>
      <c r="E128" s="128" t="s">
        <v>136</v>
      </c>
      <c r="F128" s="129" t="s">
        <v>137</v>
      </c>
      <c r="G128" s="130" t="s">
        <v>122</v>
      </c>
      <c r="H128" s="131">
        <v>6</v>
      </c>
      <c r="I128" s="132"/>
      <c r="J128" s="133">
        <f>ROUND(I128*H128,2)</f>
        <v>0</v>
      </c>
      <c r="K128" s="129" t="s">
        <v>123</v>
      </c>
      <c r="L128" s="31"/>
      <c r="M128" s="134" t="s">
        <v>1</v>
      </c>
      <c r="N128" s="135" t="s">
        <v>43</v>
      </c>
      <c r="P128" s="136">
        <f>O128*H128</f>
        <v>0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AR128" s="138" t="s">
        <v>124</v>
      </c>
      <c r="AT128" s="138" t="s">
        <v>119</v>
      </c>
      <c r="AU128" s="138" t="s">
        <v>88</v>
      </c>
      <c r="AY128" s="16" t="s">
        <v>117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6" t="s">
        <v>86</v>
      </c>
      <c r="BK128" s="139">
        <f>ROUND(I128*H128,2)</f>
        <v>0</v>
      </c>
      <c r="BL128" s="16" t="s">
        <v>124</v>
      </c>
      <c r="BM128" s="138" t="s">
        <v>138</v>
      </c>
    </row>
    <row r="129" spans="2:65" s="1" customFormat="1" ht="19.5">
      <c r="B129" s="31"/>
      <c r="D129" s="140" t="s">
        <v>126</v>
      </c>
      <c r="F129" s="141" t="s">
        <v>139</v>
      </c>
      <c r="I129" s="142"/>
      <c r="L129" s="31"/>
      <c r="M129" s="143"/>
      <c r="T129" s="55"/>
      <c r="AT129" s="16" t="s">
        <v>126</v>
      </c>
      <c r="AU129" s="16" t="s">
        <v>88</v>
      </c>
    </row>
    <row r="130" spans="2:65" s="1" customFormat="1" ht="19.5">
      <c r="B130" s="31"/>
      <c r="D130" s="140" t="s">
        <v>128</v>
      </c>
      <c r="F130" s="144" t="s">
        <v>140</v>
      </c>
      <c r="I130" s="142"/>
      <c r="L130" s="31"/>
      <c r="M130" s="143"/>
      <c r="T130" s="55"/>
      <c r="AT130" s="16" t="s">
        <v>128</v>
      </c>
      <c r="AU130" s="16" t="s">
        <v>88</v>
      </c>
    </row>
    <row r="131" spans="2:65" s="1" customFormat="1" ht="24.2" customHeight="1">
      <c r="B131" s="31"/>
      <c r="C131" s="127" t="s">
        <v>124</v>
      </c>
      <c r="D131" s="127" t="s">
        <v>119</v>
      </c>
      <c r="E131" s="128" t="s">
        <v>141</v>
      </c>
      <c r="F131" s="129" t="s">
        <v>142</v>
      </c>
      <c r="G131" s="130" t="s">
        <v>122</v>
      </c>
      <c r="H131" s="131">
        <v>4</v>
      </c>
      <c r="I131" s="132"/>
      <c r="J131" s="133">
        <f>ROUND(I131*H131,2)</f>
        <v>0</v>
      </c>
      <c r="K131" s="129" t="s">
        <v>123</v>
      </c>
      <c r="L131" s="31"/>
      <c r="M131" s="134" t="s">
        <v>1</v>
      </c>
      <c r="N131" s="135" t="s">
        <v>43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124</v>
      </c>
      <c r="AT131" s="138" t="s">
        <v>119</v>
      </c>
      <c r="AU131" s="138" t="s">
        <v>88</v>
      </c>
      <c r="AY131" s="16" t="s">
        <v>117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6" t="s">
        <v>86</v>
      </c>
      <c r="BK131" s="139">
        <f>ROUND(I131*H131,2)</f>
        <v>0</v>
      </c>
      <c r="BL131" s="16" t="s">
        <v>124</v>
      </c>
      <c r="BM131" s="138" t="s">
        <v>143</v>
      </c>
    </row>
    <row r="132" spans="2:65" s="1" customFormat="1" ht="19.5">
      <c r="B132" s="31"/>
      <c r="D132" s="140" t="s">
        <v>126</v>
      </c>
      <c r="F132" s="141" t="s">
        <v>144</v>
      </c>
      <c r="I132" s="142"/>
      <c r="L132" s="31"/>
      <c r="M132" s="143"/>
      <c r="T132" s="55"/>
      <c r="AT132" s="16" t="s">
        <v>126</v>
      </c>
      <c r="AU132" s="16" t="s">
        <v>88</v>
      </c>
    </row>
    <row r="133" spans="2:65" s="1" customFormat="1" ht="19.5">
      <c r="B133" s="31"/>
      <c r="D133" s="140" t="s">
        <v>128</v>
      </c>
      <c r="F133" s="144" t="s">
        <v>145</v>
      </c>
      <c r="I133" s="142"/>
      <c r="L133" s="31"/>
      <c r="M133" s="143"/>
      <c r="T133" s="55"/>
      <c r="AT133" s="16" t="s">
        <v>128</v>
      </c>
      <c r="AU133" s="16" t="s">
        <v>88</v>
      </c>
    </row>
    <row r="134" spans="2:65" s="1" customFormat="1" ht="24.2" customHeight="1">
      <c r="B134" s="31"/>
      <c r="C134" s="127" t="s">
        <v>146</v>
      </c>
      <c r="D134" s="127" t="s">
        <v>119</v>
      </c>
      <c r="E134" s="128" t="s">
        <v>147</v>
      </c>
      <c r="F134" s="129" t="s">
        <v>148</v>
      </c>
      <c r="G134" s="130" t="s">
        <v>122</v>
      </c>
      <c r="H134" s="131">
        <v>4</v>
      </c>
      <c r="I134" s="132"/>
      <c r="J134" s="133">
        <f>ROUND(I134*H134,2)</f>
        <v>0</v>
      </c>
      <c r="K134" s="129" t="s">
        <v>123</v>
      </c>
      <c r="L134" s="31"/>
      <c r="M134" s="134" t="s">
        <v>1</v>
      </c>
      <c r="N134" s="135" t="s">
        <v>43</v>
      </c>
      <c r="P134" s="136">
        <f>O134*H134</f>
        <v>0</v>
      </c>
      <c r="Q134" s="136">
        <v>0</v>
      </c>
      <c r="R134" s="136">
        <f>Q134*H134</f>
        <v>0</v>
      </c>
      <c r="S134" s="136">
        <v>0</v>
      </c>
      <c r="T134" s="137">
        <f>S134*H134</f>
        <v>0</v>
      </c>
      <c r="AR134" s="138" t="s">
        <v>124</v>
      </c>
      <c r="AT134" s="138" t="s">
        <v>119</v>
      </c>
      <c r="AU134" s="138" t="s">
        <v>88</v>
      </c>
      <c r="AY134" s="16" t="s">
        <v>117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6" t="s">
        <v>86</v>
      </c>
      <c r="BK134" s="139">
        <f>ROUND(I134*H134,2)</f>
        <v>0</v>
      </c>
      <c r="BL134" s="16" t="s">
        <v>124</v>
      </c>
      <c r="BM134" s="138" t="s">
        <v>149</v>
      </c>
    </row>
    <row r="135" spans="2:65" s="1" customFormat="1" ht="19.5">
      <c r="B135" s="31"/>
      <c r="D135" s="140" t="s">
        <v>126</v>
      </c>
      <c r="F135" s="141" t="s">
        <v>150</v>
      </c>
      <c r="I135" s="142"/>
      <c r="L135" s="31"/>
      <c r="M135" s="143"/>
      <c r="T135" s="55"/>
      <c r="AT135" s="16" t="s">
        <v>126</v>
      </c>
      <c r="AU135" s="16" t="s">
        <v>88</v>
      </c>
    </row>
    <row r="136" spans="2:65" s="1" customFormat="1" ht="19.5">
      <c r="B136" s="31"/>
      <c r="D136" s="140" t="s">
        <v>128</v>
      </c>
      <c r="F136" s="144" t="s">
        <v>151</v>
      </c>
      <c r="I136" s="142"/>
      <c r="L136" s="31"/>
      <c r="M136" s="143"/>
      <c r="T136" s="55"/>
      <c r="AT136" s="16" t="s">
        <v>128</v>
      </c>
      <c r="AU136" s="16" t="s">
        <v>88</v>
      </c>
    </row>
    <row r="137" spans="2:65" s="1" customFormat="1" ht="24.2" customHeight="1">
      <c r="B137" s="31"/>
      <c r="C137" s="127" t="s">
        <v>152</v>
      </c>
      <c r="D137" s="127" t="s">
        <v>119</v>
      </c>
      <c r="E137" s="128" t="s">
        <v>153</v>
      </c>
      <c r="F137" s="129" t="s">
        <v>154</v>
      </c>
      <c r="G137" s="130" t="s">
        <v>122</v>
      </c>
      <c r="H137" s="131">
        <v>2</v>
      </c>
      <c r="I137" s="132"/>
      <c r="J137" s="133">
        <f>ROUND(I137*H137,2)</f>
        <v>0</v>
      </c>
      <c r="K137" s="129" t="s">
        <v>123</v>
      </c>
      <c r="L137" s="31"/>
      <c r="M137" s="134" t="s">
        <v>1</v>
      </c>
      <c r="N137" s="135" t="s">
        <v>43</v>
      </c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124</v>
      </c>
      <c r="AT137" s="138" t="s">
        <v>119</v>
      </c>
      <c r="AU137" s="138" t="s">
        <v>88</v>
      </c>
      <c r="AY137" s="16" t="s">
        <v>117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6" t="s">
        <v>86</v>
      </c>
      <c r="BK137" s="139">
        <f>ROUND(I137*H137,2)</f>
        <v>0</v>
      </c>
      <c r="BL137" s="16" t="s">
        <v>124</v>
      </c>
      <c r="BM137" s="138" t="s">
        <v>155</v>
      </c>
    </row>
    <row r="138" spans="2:65" s="1" customFormat="1" ht="19.5">
      <c r="B138" s="31"/>
      <c r="D138" s="140" t="s">
        <v>126</v>
      </c>
      <c r="F138" s="141" t="s">
        <v>156</v>
      </c>
      <c r="I138" s="142"/>
      <c r="L138" s="31"/>
      <c r="M138" s="143"/>
      <c r="T138" s="55"/>
      <c r="AT138" s="16" t="s">
        <v>126</v>
      </c>
      <c r="AU138" s="16" t="s">
        <v>88</v>
      </c>
    </row>
    <row r="139" spans="2:65" s="1" customFormat="1" ht="19.5">
      <c r="B139" s="31"/>
      <c r="D139" s="140" t="s">
        <v>128</v>
      </c>
      <c r="F139" s="144" t="s">
        <v>157</v>
      </c>
      <c r="I139" s="142"/>
      <c r="L139" s="31"/>
      <c r="M139" s="143"/>
      <c r="T139" s="55"/>
      <c r="AT139" s="16" t="s">
        <v>128</v>
      </c>
      <c r="AU139" s="16" t="s">
        <v>88</v>
      </c>
    </row>
    <row r="140" spans="2:65" s="1" customFormat="1" ht="24.2" customHeight="1">
      <c r="B140" s="31"/>
      <c r="C140" s="127" t="s">
        <v>158</v>
      </c>
      <c r="D140" s="127" t="s">
        <v>119</v>
      </c>
      <c r="E140" s="128" t="s">
        <v>159</v>
      </c>
      <c r="F140" s="129" t="s">
        <v>160</v>
      </c>
      <c r="G140" s="130" t="s">
        <v>122</v>
      </c>
      <c r="H140" s="131">
        <v>1</v>
      </c>
      <c r="I140" s="132"/>
      <c r="J140" s="133">
        <f>ROUND(I140*H140,2)</f>
        <v>0</v>
      </c>
      <c r="K140" s="129" t="s">
        <v>123</v>
      </c>
      <c r="L140" s="31"/>
      <c r="M140" s="134" t="s">
        <v>1</v>
      </c>
      <c r="N140" s="135" t="s">
        <v>43</v>
      </c>
      <c r="P140" s="136">
        <f>O140*H140</f>
        <v>0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124</v>
      </c>
      <c r="AT140" s="138" t="s">
        <v>119</v>
      </c>
      <c r="AU140" s="138" t="s">
        <v>88</v>
      </c>
      <c r="AY140" s="16" t="s">
        <v>117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6" t="s">
        <v>86</v>
      </c>
      <c r="BK140" s="139">
        <f>ROUND(I140*H140,2)</f>
        <v>0</v>
      </c>
      <c r="BL140" s="16" t="s">
        <v>124</v>
      </c>
      <c r="BM140" s="138" t="s">
        <v>161</v>
      </c>
    </row>
    <row r="141" spans="2:65" s="1" customFormat="1" ht="19.5">
      <c r="B141" s="31"/>
      <c r="D141" s="140" t="s">
        <v>126</v>
      </c>
      <c r="F141" s="141" t="s">
        <v>162</v>
      </c>
      <c r="I141" s="142"/>
      <c r="L141" s="31"/>
      <c r="M141" s="143"/>
      <c r="T141" s="55"/>
      <c r="AT141" s="16" t="s">
        <v>126</v>
      </c>
      <c r="AU141" s="16" t="s">
        <v>88</v>
      </c>
    </row>
    <row r="142" spans="2:65" s="1" customFormat="1" ht="19.5">
      <c r="B142" s="31"/>
      <c r="D142" s="140" t="s">
        <v>128</v>
      </c>
      <c r="F142" s="144" t="s">
        <v>163</v>
      </c>
      <c r="I142" s="142"/>
      <c r="L142" s="31"/>
      <c r="M142" s="143"/>
      <c r="T142" s="55"/>
      <c r="AT142" s="16" t="s">
        <v>128</v>
      </c>
      <c r="AU142" s="16" t="s">
        <v>88</v>
      </c>
    </row>
    <row r="143" spans="2:65" s="1" customFormat="1" ht="24.2" customHeight="1">
      <c r="B143" s="31"/>
      <c r="C143" s="127" t="s">
        <v>164</v>
      </c>
      <c r="D143" s="127" t="s">
        <v>119</v>
      </c>
      <c r="E143" s="128" t="s">
        <v>165</v>
      </c>
      <c r="F143" s="129" t="s">
        <v>166</v>
      </c>
      <c r="G143" s="130" t="s">
        <v>122</v>
      </c>
      <c r="H143" s="131">
        <v>2</v>
      </c>
      <c r="I143" s="132"/>
      <c r="J143" s="133">
        <f>ROUND(I143*H143,2)</f>
        <v>0</v>
      </c>
      <c r="K143" s="129" t="s">
        <v>123</v>
      </c>
      <c r="L143" s="31"/>
      <c r="M143" s="134" t="s">
        <v>1</v>
      </c>
      <c r="N143" s="135" t="s">
        <v>43</v>
      </c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124</v>
      </c>
      <c r="AT143" s="138" t="s">
        <v>119</v>
      </c>
      <c r="AU143" s="138" t="s">
        <v>88</v>
      </c>
      <c r="AY143" s="16" t="s">
        <v>117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6" t="s">
        <v>86</v>
      </c>
      <c r="BK143" s="139">
        <f>ROUND(I143*H143,2)</f>
        <v>0</v>
      </c>
      <c r="BL143" s="16" t="s">
        <v>124</v>
      </c>
      <c r="BM143" s="138" t="s">
        <v>167</v>
      </c>
    </row>
    <row r="144" spans="2:65" s="1" customFormat="1" ht="19.5">
      <c r="B144" s="31"/>
      <c r="D144" s="140" t="s">
        <v>126</v>
      </c>
      <c r="F144" s="141" t="s">
        <v>168</v>
      </c>
      <c r="I144" s="142"/>
      <c r="L144" s="31"/>
      <c r="M144" s="143"/>
      <c r="T144" s="55"/>
      <c r="AT144" s="16" t="s">
        <v>126</v>
      </c>
      <c r="AU144" s="16" t="s">
        <v>88</v>
      </c>
    </row>
    <row r="145" spans="2:65" s="1" customFormat="1" ht="19.5">
      <c r="B145" s="31"/>
      <c r="D145" s="140" t="s">
        <v>128</v>
      </c>
      <c r="F145" s="144" t="s">
        <v>169</v>
      </c>
      <c r="I145" s="142"/>
      <c r="L145" s="31"/>
      <c r="M145" s="143"/>
      <c r="T145" s="55"/>
      <c r="AT145" s="16" t="s">
        <v>128</v>
      </c>
      <c r="AU145" s="16" t="s">
        <v>88</v>
      </c>
    </row>
    <row r="146" spans="2:65" s="1" customFormat="1" ht="24.2" customHeight="1">
      <c r="B146" s="31"/>
      <c r="C146" s="127" t="s">
        <v>170</v>
      </c>
      <c r="D146" s="127" t="s">
        <v>119</v>
      </c>
      <c r="E146" s="128" t="s">
        <v>171</v>
      </c>
      <c r="F146" s="129" t="s">
        <v>172</v>
      </c>
      <c r="G146" s="130" t="s">
        <v>122</v>
      </c>
      <c r="H146" s="131">
        <v>1</v>
      </c>
      <c r="I146" s="132"/>
      <c r="J146" s="133">
        <f>ROUND(I146*H146,2)</f>
        <v>0</v>
      </c>
      <c r="K146" s="129" t="s">
        <v>123</v>
      </c>
      <c r="L146" s="31"/>
      <c r="M146" s="134" t="s">
        <v>1</v>
      </c>
      <c r="N146" s="135" t="s">
        <v>43</v>
      </c>
      <c r="P146" s="136">
        <f>O146*H146</f>
        <v>0</v>
      </c>
      <c r="Q146" s="136">
        <v>0</v>
      </c>
      <c r="R146" s="136">
        <f>Q146*H146</f>
        <v>0</v>
      </c>
      <c r="S146" s="136">
        <v>0</v>
      </c>
      <c r="T146" s="137">
        <f>S146*H146</f>
        <v>0</v>
      </c>
      <c r="AR146" s="138" t="s">
        <v>124</v>
      </c>
      <c r="AT146" s="138" t="s">
        <v>119</v>
      </c>
      <c r="AU146" s="138" t="s">
        <v>88</v>
      </c>
      <c r="AY146" s="16" t="s">
        <v>117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6" t="s">
        <v>86</v>
      </c>
      <c r="BK146" s="139">
        <f>ROUND(I146*H146,2)</f>
        <v>0</v>
      </c>
      <c r="BL146" s="16" t="s">
        <v>124</v>
      </c>
      <c r="BM146" s="138" t="s">
        <v>173</v>
      </c>
    </row>
    <row r="147" spans="2:65" s="1" customFormat="1" ht="19.5">
      <c r="B147" s="31"/>
      <c r="D147" s="140" t="s">
        <v>126</v>
      </c>
      <c r="F147" s="141" t="s">
        <v>174</v>
      </c>
      <c r="I147" s="142"/>
      <c r="L147" s="31"/>
      <c r="M147" s="143"/>
      <c r="T147" s="55"/>
      <c r="AT147" s="16" t="s">
        <v>126</v>
      </c>
      <c r="AU147" s="16" t="s">
        <v>88</v>
      </c>
    </row>
    <row r="148" spans="2:65" s="1" customFormat="1" ht="19.5">
      <c r="B148" s="31"/>
      <c r="D148" s="140" t="s">
        <v>128</v>
      </c>
      <c r="F148" s="144" t="s">
        <v>175</v>
      </c>
      <c r="I148" s="142"/>
      <c r="L148" s="31"/>
      <c r="M148" s="143"/>
      <c r="T148" s="55"/>
      <c r="AT148" s="16" t="s">
        <v>128</v>
      </c>
      <c r="AU148" s="16" t="s">
        <v>88</v>
      </c>
    </row>
    <row r="149" spans="2:65" s="1" customFormat="1" ht="24.2" customHeight="1">
      <c r="B149" s="31"/>
      <c r="C149" s="127" t="s">
        <v>176</v>
      </c>
      <c r="D149" s="127" t="s">
        <v>119</v>
      </c>
      <c r="E149" s="128" t="s">
        <v>177</v>
      </c>
      <c r="F149" s="129" t="s">
        <v>178</v>
      </c>
      <c r="G149" s="130" t="s">
        <v>122</v>
      </c>
      <c r="H149" s="131">
        <v>1</v>
      </c>
      <c r="I149" s="132"/>
      <c r="J149" s="133">
        <f>ROUND(I149*H149,2)</f>
        <v>0</v>
      </c>
      <c r="K149" s="129" t="s">
        <v>123</v>
      </c>
      <c r="L149" s="31"/>
      <c r="M149" s="134" t="s">
        <v>1</v>
      </c>
      <c r="N149" s="135" t="s">
        <v>43</v>
      </c>
      <c r="P149" s="136">
        <f>O149*H149</f>
        <v>0</v>
      </c>
      <c r="Q149" s="136">
        <v>0</v>
      </c>
      <c r="R149" s="136">
        <f>Q149*H149</f>
        <v>0</v>
      </c>
      <c r="S149" s="136">
        <v>0</v>
      </c>
      <c r="T149" s="137">
        <f>S149*H149</f>
        <v>0</v>
      </c>
      <c r="AR149" s="138" t="s">
        <v>124</v>
      </c>
      <c r="AT149" s="138" t="s">
        <v>119</v>
      </c>
      <c r="AU149" s="138" t="s">
        <v>88</v>
      </c>
      <c r="AY149" s="16" t="s">
        <v>117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6" t="s">
        <v>86</v>
      </c>
      <c r="BK149" s="139">
        <f>ROUND(I149*H149,2)</f>
        <v>0</v>
      </c>
      <c r="BL149" s="16" t="s">
        <v>124</v>
      </c>
      <c r="BM149" s="138" t="s">
        <v>179</v>
      </c>
    </row>
    <row r="150" spans="2:65" s="1" customFormat="1" ht="19.5">
      <c r="B150" s="31"/>
      <c r="D150" s="140" t="s">
        <v>126</v>
      </c>
      <c r="F150" s="141" t="s">
        <v>180</v>
      </c>
      <c r="I150" s="142"/>
      <c r="L150" s="31"/>
      <c r="M150" s="143"/>
      <c r="T150" s="55"/>
      <c r="AT150" s="16" t="s">
        <v>126</v>
      </c>
      <c r="AU150" s="16" t="s">
        <v>88</v>
      </c>
    </row>
    <row r="151" spans="2:65" s="1" customFormat="1" ht="19.5">
      <c r="B151" s="31"/>
      <c r="D151" s="140" t="s">
        <v>128</v>
      </c>
      <c r="F151" s="144" t="s">
        <v>181</v>
      </c>
      <c r="I151" s="142"/>
      <c r="L151" s="31"/>
      <c r="M151" s="143"/>
      <c r="T151" s="55"/>
      <c r="AT151" s="16" t="s">
        <v>128</v>
      </c>
      <c r="AU151" s="16" t="s">
        <v>88</v>
      </c>
    </row>
    <row r="152" spans="2:65" s="1" customFormat="1" ht="24.2" customHeight="1">
      <c r="B152" s="31"/>
      <c r="C152" s="127" t="s">
        <v>182</v>
      </c>
      <c r="D152" s="127" t="s">
        <v>119</v>
      </c>
      <c r="E152" s="128" t="s">
        <v>183</v>
      </c>
      <c r="F152" s="129" t="s">
        <v>184</v>
      </c>
      <c r="G152" s="130" t="s">
        <v>122</v>
      </c>
      <c r="H152" s="131">
        <v>1</v>
      </c>
      <c r="I152" s="132"/>
      <c r="J152" s="133">
        <f>ROUND(I152*H152,2)</f>
        <v>0</v>
      </c>
      <c r="K152" s="129" t="s">
        <v>123</v>
      </c>
      <c r="L152" s="31"/>
      <c r="M152" s="134" t="s">
        <v>1</v>
      </c>
      <c r="N152" s="135" t="s">
        <v>43</v>
      </c>
      <c r="P152" s="136">
        <f>O152*H152</f>
        <v>0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AR152" s="138" t="s">
        <v>124</v>
      </c>
      <c r="AT152" s="138" t="s">
        <v>119</v>
      </c>
      <c r="AU152" s="138" t="s">
        <v>88</v>
      </c>
      <c r="AY152" s="16" t="s">
        <v>117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6" t="s">
        <v>86</v>
      </c>
      <c r="BK152" s="139">
        <f>ROUND(I152*H152,2)</f>
        <v>0</v>
      </c>
      <c r="BL152" s="16" t="s">
        <v>124</v>
      </c>
      <c r="BM152" s="138" t="s">
        <v>185</v>
      </c>
    </row>
    <row r="153" spans="2:65" s="1" customFormat="1" ht="19.5">
      <c r="B153" s="31"/>
      <c r="D153" s="140" t="s">
        <v>126</v>
      </c>
      <c r="F153" s="141" t="s">
        <v>186</v>
      </c>
      <c r="I153" s="142"/>
      <c r="L153" s="31"/>
      <c r="M153" s="143"/>
      <c r="T153" s="55"/>
      <c r="AT153" s="16" t="s">
        <v>126</v>
      </c>
      <c r="AU153" s="16" t="s">
        <v>88</v>
      </c>
    </row>
    <row r="154" spans="2:65" s="1" customFormat="1" ht="19.5">
      <c r="B154" s="31"/>
      <c r="D154" s="140" t="s">
        <v>128</v>
      </c>
      <c r="F154" s="144" t="s">
        <v>187</v>
      </c>
      <c r="I154" s="142"/>
      <c r="L154" s="31"/>
      <c r="M154" s="143"/>
      <c r="T154" s="55"/>
      <c r="AT154" s="16" t="s">
        <v>128</v>
      </c>
      <c r="AU154" s="16" t="s">
        <v>88</v>
      </c>
    </row>
    <row r="155" spans="2:65" s="1" customFormat="1" ht="24.2" customHeight="1">
      <c r="B155" s="31"/>
      <c r="C155" s="127" t="s">
        <v>8</v>
      </c>
      <c r="D155" s="127" t="s">
        <v>119</v>
      </c>
      <c r="E155" s="128" t="s">
        <v>188</v>
      </c>
      <c r="F155" s="129" t="s">
        <v>189</v>
      </c>
      <c r="G155" s="130" t="s">
        <v>122</v>
      </c>
      <c r="H155" s="131">
        <v>2</v>
      </c>
      <c r="I155" s="132"/>
      <c r="J155" s="133">
        <f>ROUND(I155*H155,2)</f>
        <v>0</v>
      </c>
      <c r="K155" s="129" t="s">
        <v>123</v>
      </c>
      <c r="L155" s="31"/>
      <c r="M155" s="134" t="s">
        <v>1</v>
      </c>
      <c r="N155" s="135" t="s">
        <v>43</v>
      </c>
      <c r="P155" s="136">
        <f>O155*H155</f>
        <v>0</v>
      </c>
      <c r="Q155" s="136">
        <v>0</v>
      </c>
      <c r="R155" s="136">
        <f>Q155*H155</f>
        <v>0</v>
      </c>
      <c r="S155" s="136">
        <v>0</v>
      </c>
      <c r="T155" s="137">
        <f>S155*H155</f>
        <v>0</v>
      </c>
      <c r="AR155" s="138" t="s">
        <v>124</v>
      </c>
      <c r="AT155" s="138" t="s">
        <v>119</v>
      </c>
      <c r="AU155" s="138" t="s">
        <v>88</v>
      </c>
      <c r="AY155" s="16" t="s">
        <v>117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6" t="s">
        <v>86</v>
      </c>
      <c r="BK155" s="139">
        <f>ROUND(I155*H155,2)</f>
        <v>0</v>
      </c>
      <c r="BL155" s="16" t="s">
        <v>124</v>
      </c>
      <c r="BM155" s="138" t="s">
        <v>190</v>
      </c>
    </row>
    <row r="156" spans="2:65" s="1" customFormat="1" ht="19.5">
      <c r="B156" s="31"/>
      <c r="D156" s="140" t="s">
        <v>126</v>
      </c>
      <c r="F156" s="141" t="s">
        <v>191</v>
      </c>
      <c r="I156" s="142"/>
      <c r="L156" s="31"/>
      <c r="M156" s="143"/>
      <c r="T156" s="55"/>
      <c r="AT156" s="16" t="s">
        <v>126</v>
      </c>
      <c r="AU156" s="16" t="s">
        <v>88</v>
      </c>
    </row>
    <row r="157" spans="2:65" s="1" customFormat="1" ht="19.5">
      <c r="B157" s="31"/>
      <c r="D157" s="140" t="s">
        <v>128</v>
      </c>
      <c r="F157" s="144" t="s">
        <v>192</v>
      </c>
      <c r="I157" s="142"/>
      <c r="L157" s="31"/>
      <c r="M157" s="143"/>
      <c r="T157" s="55"/>
      <c r="AT157" s="16" t="s">
        <v>128</v>
      </c>
      <c r="AU157" s="16" t="s">
        <v>88</v>
      </c>
    </row>
    <row r="158" spans="2:65" s="1" customFormat="1" ht="24.2" customHeight="1">
      <c r="B158" s="31"/>
      <c r="C158" s="127" t="s">
        <v>193</v>
      </c>
      <c r="D158" s="127" t="s">
        <v>119</v>
      </c>
      <c r="E158" s="128" t="s">
        <v>194</v>
      </c>
      <c r="F158" s="129" t="s">
        <v>195</v>
      </c>
      <c r="G158" s="130" t="s">
        <v>122</v>
      </c>
      <c r="H158" s="131">
        <v>1</v>
      </c>
      <c r="I158" s="132"/>
      <c r="J158" s="133">
        <f>ROUND(I158*H158,2)</f>
        <v>0</v>
      </c>
      <c r="K158" s="129" t="s">
        <v>123</v>
      </c>
      <c r="L158" s="31"/>
      <c r="M158" s="134" t="s">
        <v>1</v>
      </c>
      <c r="N158" s="135" t="s">
        <v>43</v>
      </c>
      <c r="P158" s="136">
        <f>O158*H158</f>
        <v>0</v>
      </c>
      <c r="Q158" s="136">
        <v>0</v>
      </c>
      <c r="R158" s="136">
        <f>Q158*H158</f>
        <v>0</v>
      </c>
      <c r="S158" s="136">
        <v>0</v>
      </c>
      <c r="T158" s="137">
        <f>S158*H158</f>
        <v>0</v>
      </c>
      <c r="AR158" s="138" t="s">
        <v>124</v>
      </c>
      <c r="AT158" s="138" t="s">
        <v>119</v>
      </c>
      <c r="AU158" s="138" t="s">
        <v>88</v>
      </c>
      <c r="AY158" s="16" t="s">
        <v>117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6" t="s">
        <v>86</v>
      </c>
      <c r="BK158" s="139">
        <f>ROUND(I158*H158,2)</f>
        <v>0</v>
      </c>
      <c r="BL158" s="16" t="s">
        <v>124</v>
      </c>
      <c r="BM158" s="138" t="s">
        <v>196</v>
      </c>
    </row>
    <row r="159" spans="2:65" s="1" customFormat="1" ht="19.5">
      <c r="B159" s="31"/>
      <c r="D159" s="140" t="s">
        <v>126</v>
      </c>
      <c r="F159" s="141" t="s">
        <v>197</v>
      </c>
      <c r="I159" s="142"/>
      <c r="L159" s="31"/>
      <c r="M159" s="143"/>
      <c r="T159" s="55"/>
      <c r="AT159" s="16" t="s">
        <v>126</v>
      </c>
      <c r="AU159" s="16" t="s">
        <v>88</v>
      </c>
    </row>
    <row r="160" spans="2:65" s="1" customFormat="1" ht="19.5">
      <c r="B160" s="31"/>
      <c r="D160" s="140" t="s">
        <v>128</v>
      </c>
      <c r="F160" s="144" t="s">
        <v>198</v>
      </c>
      <c r="I160" s="142"/>
      <c r="L160" s="31"/>
      <c r="M160" s="143"/>
      <c r="T160" s="55"/>
      <c r="AT160" s="16" t="s">
        <v>128</v>
      </c>
      <c r="AU160" s="16" t="s">
        <v>88</v>
      </c>
    </row>
    <row r="161" spans="2:65" s="1" customFormat="1" ht="24.2" customHeight="1">
      <c r="B161" s="31"/>
      <c r="C161" s="127" t="s">
        <v>199</v>
      </c>
      <c r="D161" s="127" t="s">
        <v>119</v>
      </c>
      <c r="E161" s="128" t="s">
        <v>200</v>
      </c>
      <c r="F161" s="129" t="s">
        <v>201</v>
      </c>
      <c r="G161" s="130" t="s">
        <v>122</v>
      </c>
      <c r="H161" s="131">
        <v>1</v>
      </c>
      <c r="I161" s="132"/>
      <c r="J161" s="133">
        <f>ROUND(I161*H161,2)</f>
        <v>0</v>
      </c>
      <c r="K161" s="129" t="s">
        <v>123</v>
      </c>
      <c r="L161" s="31"/>
      <c r="M161" s="134" t="s">
        <v>1</v>
      </c>
      <c r="N161" s="135" t="s">
        <v>43</v>
      </c>
      <c r="P161" s="136">
        <f>O161*H161</f>
        <v>0</v>
      </c>
      <c r="Q161" s="136">
        <v>0</v>
      </c>
      <c r="R161" s="136">
        <f>Q161*H161</f>
        <v>0</v>
      </c>
      <c r="S161" s="136">
        <v>0</v>
      </c>
      <c r="T161" s="137">
        <f>S161*H161</f>
        <v>0</v>
      </c>
      <c r="AR161" s="138" t="s">
        <v>124</v>
      </c>
      <c r="AT161" s="138" t="s">
        <v>119</v>
      </c>
      <c r="AU161" s="138" t="s">
        <v>88</v>
      </c>
      <c r="AY161" s="16" t="s">
        <v>117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6" t="s">
        <v>86</v>
      </c>
      <c r="BK161" s="139">
        <f>ROUND(I161*H161,2)</f>
        <v>0</v>
      </c>
      <c r="BL161" s="16" t="s">
        <v>124</v>
      </c>
      <c r="BM161" s="138" t="s">
        <v>202</v>
      </c>
    </row>
    <row r="162" spans="2:65" s="1" customFormat="1" ht="19.5">
      <c r="B162" s="31"/>
      <c r="D162" s="140" t="s">
        <v>126</v>
      </c>
      <c r="F162" s="141" t="s">
        <v>203</v>
      </c>
      <c r="I162" s="142"/>
      <c r="L162" s="31"/>
      <c r="M162" s="143"/>
      <c r="T162" s="55"/>
      <c r="AT162" s="16" t="s">
        <v>126</v>
      </c>
      <c r="AU162" s="16" t="s">
        <v>88</v>
      </c>
    </row>
    <row r="163" spans="2:65" s="1" customFormat="1" ht="19.5">
      <c r="B163" s="31"/>
      <c r="D163" s="140" t="s">
        <v>128</v>
      </c>
      <c r="F163" s="144" t="s">
        <v>204</v>
      </c>
      <c r="I163" s="142"/>
      <c r="L163" s="31"/>
      <c r="M163" s="143"/>
      <c r="T163" s="55"/>
      <c r="AT163" s="16" t="s">
        <v>128</v>
      </c>
      <c r="AU163" s="16" t="s">
        <v>88</v>
      </c>
    </row>
    <row r="164" spans="2:65" s="1" customFormat="1" ht="24.2" customHeight="1">
      <c r="B164" s="31"/>
      <c r="C164" s="127" t="s">
        <v>205</v>
      </c>
      <c r="D164" s="127" t="s">
        <v>119</v>
      </c>
      <c r="E164" s="128" t="s">
        <v>206</v>
      </c>
      <c r="F164" s="129" t="s">
        <v>207</v>
      </c>
      <c r="G164" s="130" t="s">
        <v>122</v>
      </c>
      <c r="H164" s="131">
        <v>2</v>
      </c>
      <c r="I164" s="132"/>
      <c r="J164" s="133">
        <f>ROUND(I164*H164,2)</f>
        <v>0</v>
      </c>
      <c r="K164" s="129" t="s">
        <v>123</v>
      </c>
      <c r="L164" s="31"/>
      <c r="M164" s="134" t="s">
        <v>1</v>
      </c>
      <c r="N164" s="135" t="s">
        <v>43</v>
      </c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AR164" s="138" t="s">
        <v>124</v>
      </c>
      <c r="AT164" s="138" t="s">
        <v>119</v>
      </c>
      <c r="AU164" s="138" t="s">
        <v>88</v>
      </c>
      <c r="AY164" s="16" t="s">
        <v>117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6" t="s">
        <v>86</v>
      </c>
      <c r="BK164" s="139">
        <f>ROUND(I164*H164,2)</f>
        <v>0</v>
      </c>
      <c r="BL164" s="16" t="s">
        <v>124</v>
      </c>
      <c r="BM164" s="138" t="s">
        <v>208</v>
      </c>
    </row>
    <row r="165" spans="2:65" s="1" customFormat="1" ht="19.5">
      <c r="B165" s="31"/>
      <c r="D165" s="140" t="s">
        <v>126</v>
      </c>
      <c r="F165" s="141" t="s">
        <v>209</v>
      </c>
      <c r="I165" s="142"/>
      <c r="L165" s="31"/>
      <c r="M165" s="143"/>
      <c r="T165" s="55"/>
      <c r="AT165" s="16" t="s">
        <v>126</v>
      </c>
      <c r="AU165" s="16" t="s">
        <v>88</v>
      </c>
    </row>
    <row r="166" spans="2:65" s="1" customFormat="1" ht="19.5">
      <c r="B166" s="31"/>
      <c r="D166" s="140" t="s">
        <v>128</v>
      </c>
      <c r="F166" s="144" t="s">
        <v>210</v>
      </c>
      <c r="I166" s="142"/>
      <c r="L166" s="31"/>
      <c r="M166" s="143"/>
      <c r="T166" s="55"/>
      <c r="AT166" s="16" t="s">
        <v>128</v>
      </c>
      <c r="AU166" s="16" t="s">
        <v>88</v>
      </c>
    </row>
    <row r="167" spans="2:65" s="1" customFormat="1" ht="21.75" customHeight="1">
      <c r="B167" s="31"/>
      <c r="C167" s="145" t="s">
        <v>211</v>
      </c>
      <c r="D167" s="145" t="s">
        <v>212</v>
      </c>
      <c r="E167" s="146" t="s">
        <v>213</v>
      </c>
      <c r="F167" s="147" t="s">
        <v>214</v>
      </c>
      <c r="G167" s="148" t="s">
        <v>215</v>
      </c>
      <c r="H167" s="149">
        <v>2</v>
      </c>
      <c r="I167" s="150"/>
      <c r="J167" s="151">
        <f>ROUND(I167*H167,2)</f>
        <v>0</v>
      </c>
      <c r="K167" s="147" t="s">
        <v>123</v>
      </c>
      <c r="L167" s="152"/>
      <c r="M167" s="153" t="s">
        <v>1</v>
      </c>
      <c r="N167" s="154" t="s">
        <v>43</v>
      </c>
      <c r="P167" s="136">
        <f>O167*H167</f>
        <v>0</v>
      </c>
      <c r="Q167" s="136">
        <v>1.2E-2</v>
      </c>
      <c r="R167" s="136">
        <f>Q167*H167</f>
        <v>2.4E-2</v>
      </c>
      <c r="S167" s="136">
        <v>0</v>
      </c>
      <c r="T167" s="137">
        <f>S167*H167</f>
        <v>0</v>
      </c>
      <c r="AR167" s="138" t="s">
        <v>164</v>
      </c>
      <c r="AT167" s="138" t="s">
        <v>212</v>
      </c>
      <c r="AU167" s="138" t="s">
        <v>88</v>
      </c>
      <c r="AY167" s="16" t="s">
        <v>117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6" t="s">
        <v>86</v>
      </c>
      <c r="BK167" s="139">
        <f>ROUND(I167*H167,2)</f>
        <v>0</v>
      </c>
      <c r="BL167" s="16" t="s">
        <v>124</v>
      </c>
      <c r="BM167" s="138" t="s">
        <v>216</v>
      </c>
    </row>
    <row r="168" spans="2:65" s="1" customFormat="1">
      <c r="B168" s="31"/>
      <c r="D168" s="140" t="s">
        <v>126</v>
      </c>
      <c r="F168" s="141" t="s">
        <v>214</v>
      </c>
      <c r="I168" s="142"/>
      <c r="L168" s="31"/>
      <c r="M168" s="143"/>
      <c r="T168" s="55"/>
      <c r="AT168" s="16" t="s">
        <v>126</v>
      </c>
      <c r="AU168" s="16" t="s">
        <v>88</v>
      </c>
    </row>
    <row r="169" spans="2:65" s="1" customFormat="1" ht="33" customHeight="1">
      <c r="B169" s="31"/>
      <c r="C169" s="127" t="s">
        <v>217</v>
      </c>
      <c r="D169" s="127" t="s">
        <v>119</v>
      </c>
      <c r="E169" s="128" t="s">
        <v>218</v>
      </c>
      <c r="F169" s="129" t="s">
        <v>219</v>
      </c>
      <c r="G169" s="130" t="s">
        <v>220</v>
      </c>
      <c r="H169" s="131">
        <v>2</v>
      </c>
      <c r="I169" s="132"/>
      <c r="J169" s="133">
        <f>ROUND(I169*H169,2)</f>
        <v>0</v>
      </c>
      <c r="K169" s="129" t="s">
        <v>123</v>
      </c>
      <c r="L169" s="31"/>
      <c r="M169" s="134" t="s">
        <v>1</v>
      </c>
      <c r="N169" s="135" t="s">
        <v>43</v>
      </c>
      <c r="P169" s="136">
        <f>O169*H169</f>
        <v>0</v>
      </c>
      <c r="Q169" s="136">
        <v>0</v>
      </c>
      <c r="R169" s="136">
        <f>Q169*H169</f>
        <v>0</v>
      </c>
      <c r="S169" s="136">
        <v>0</v>
      </c>
      <c r="T169" s="137">
        <f>S169*H169</f>
        <v>0</v>
      </c>
      <c r="AR169" s="138" t="s">
        <v>124</v>
      </c>
      <c r="AT169" s="138" t="s">
        <v>119</v>
      </c>
      <c r="AU169" s="138" t="s">
        <v>88</v>
      </c>
      <c r="AY169" s="16" t="s">
        <v>117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6" t="s">
        <v>86</v>
      </c>
      <c r="BK169" s="139">
        <f>ROUND(I169*H169,2)</f>
        <v>0</v>
      </c>
      <c r="BL169" s="16" t="s">
        <v>124</v>
      </c>
      <c r="BM169" s="138" t="s">
        <v>221</v>
      </c>
    </row>
    <row r="170" spans="2:65" s="1" customFormat="1" ht="19.5">
      <c r="B170" s="31"/>
      <c r="D170" s="140" t="s">
        <v>126</v>
      </c>
      <c r="F170" s="141" t="s">
        <v>222</v>
      </c>
      <c r="I170" s="142"/>
      <c r="L170" s="31"/>
      <c r="M170" s="143"/>
      <c r="T170" s="55"/>
      <c r="AT170" s="16" t="s">
        <v>126</v>
      </c>
      <c r="AU170" s="16" t="s">
        <v>88</v>
      </c>
    </row>
    <row r="171" spans="2:65" s="1" customFormat="1" ht="37.9" customHeight="1">
      <c r="B171" s="31"/>
      <c r="C171" s="127" t="s">
        <v>223</v>
      </c>
      <c r="D171" s="127" t="s">
        <v>119</v>
      </c>
      <c r="E171" s="128" t="s">
        <v>224</v>
      </c>
      <c r="F171" s="129" t="s">
        <v>225</v>
      </c>
      <c r="G171" s="130" t="s">
        <v>226</v>
      </c>
      <c r="H171" s="131">
        <v>279</v>
      </c>
      <c r="I171" s="132"/>
      <c r="J171" s="133">
        <f>ROUND(I171*H171,2)</f>
        <v>0</v>
      </c>
      <c r="K171" s="129" t="s">
        <v>123</v>
      </c>
      <c r="L171" s="31"/>
      <c r="M171" s="134" t="s">
        <v>1</v>
      </c>
      <c r="N171" s="135" t="s">
        <v>43</v>
      </c>
      <c r="P171" s="136">
        <f>O171*H171</f>
        <v>0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AR171" s="138" t="s">
        <v>124</v>
      </c>
      <c r="AT171" s="138" t="s">
        <v>119</v>
      </c>
      <c r="AU171" s="138" t="s">
        <v>88</v>
      </c>
      <c r="AY171" s="16" t="s">
        <v>117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6" t="s">
        <v>86</v>
      </c>
      <c r="BK171" s="139">
        <f>ROUND(I171*H171,2)</f>
        <v>0</v>
      </c>
      <c r="BL171" s="16" t="s">
        <v>124</v>
      </c>
      <c r="BM171" s="138" t="s">
        <v>227</v>
      </c>
    </row>
    <row r="172" spans="2:65" s="1" customFormat="1" ht="29.25">
      <c r="B172" s="31"/>
      <c r="D172" s="140" t="s">
        <v>126</v>
      </c>
      <c r="F172" s="141" t="s">
        <v>228</v>
      </c>
      <c r="I172" s="142"/>
      <c r="L172" s="31"/>
      <c r="M172" s="143"/>
      <c r="T172" s="55"/>
      <c r="AT172" s="16" t="s">
        <v>126</v>
      </c>
      <c r="AU172" s="16" t="s">
        <v>88</v>
      </c>
    </row>
    <row r="173" spans="2:65" s="1" customFormat="1" ht="19.5">
      <c r="B173" s="31"/>
      <c r="D173" s="140" t="s">
        <v>128</v>
      </c>
      <c r="F173" s="144" t="s">
        <v>229</v>
      </c>
      <c r="I173" s="142"/>
      <c r="L173" s="31"/>
      <c r="M173" s="143"/>
      <c r="T173" s="55"/>
      <c r="AT173" s="16" t="s">
        <v>128</v>
      </c>
      <c r="AU173" s="16" t="s">
        <v>88</v>
      </c>
    </row>
    <row r="174" spans="2:65" s="12" customFormat="1">
      <c r="B174" s="155"/>
      <c r="D174" s="140" t="s">
        <v>230</v>
      </c>
      <c r="E174" s="156" t="s">
        <v>1</v>
      </c>
      <c r="F174" s="157" t="s">
        <v>231</v>
      </c>
      <c r="H174" s="158">
        <v>279</v>
      </c>
      <c r="I174" s="159"/>
      <c r="L174" s="155"/>
      <c r="M174" s="160"/>
      <c r="T174" s="161"/>
      <c r="AT174" s="156" t="s">
        <v>230</v>
      </c>
      <c r="AU174" s="156" t="s">
        <v>88</v>
      </c>
      <c r="AV174" s="12" t="s">
        <v>88</v>
      </c>
      <c r="AW174" s="12" t="s">
        <v>32</v>
      </c>
      <c r="AX174" s="12" t="s">
        <v>86</v>
      </c>
      <c r="AY174" s="156" t="s">
        <v>117</v>
      </c>
    </row>
    <row r="175" spans="2:65" s="1" customFormat="1" ht="37.9" customHeight="1">
      <c r="B175" s="31"/>
      <c r="C175" s="127" t="s">
        <v>232</v>
      </c>
      <c r="D175" s="127" t="s">
        <v>119</v>
      </c>
      <c r="E175" s="128" t="s">
        <v>233</v>
      </c>
      <c r="F175" s="129" t="s">
        <v>234</v>
      </c>
      <c r="G175" s="130" t="s">
        <v>226</v>
      </c>
      <c r="H175" s="131">
        <v>895</v>
      </c>
      <c r="I175" s="132"/>
      <c r="J175" s="133">
        <f>ROUND(I175*H175,2)</f>
        <v>0</v>
      </c>
      <c r="K175" s="129" t="s">
        <v>123</v>
      </c>
      <c r="L175" s="31"/>
      <c r="M175" s="134" t="s">
        <v>1</v>
      </c>
      <c r="N175" s="135" t="s">
        <v>43</v>
      </c>
      <c r="P175" s="136">
        <f>O175*H175</f>
        <v>0</v>
      </c>
      <c r="Q175" s="136">
        <v>0</v>
      </c>
      <c r="R175" s="136">
        <f>Q175*H175</f>
        <v>0</v>
      </c>
      <c r="S175" s="136">
        <v>0</v>
      </c>
      <c r="T175" s="137">
        <f>S175*H175</f>
        <v>0</v>
      </c>
      <c r="AR175" s="138" t="s">
        <v>124</v>
      </c>
      <c r="AT175" s="138" t="s">
        <v>119</v>
      </c>
      <c r="AU175" s="138" t="s">
        <v>88</v>
      </c>
      <c r="AY175" s="16" t="s">
        <v>117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6" t="s">
        <v>86</v>
      </c>
      <c r="BK175" s="139">
        <f>ROUND(I175*H175,2)</f>
        <v>0</v>
      </c>
      <c r="BL175" s="16" t="s">
        <v>124</v>
      </c>
      <c r="BM175" s="138" t="s">
        <v>235</v>
      </c>
    </row>
    <row r="176" spans="2:65" s="1" customFormat="1" ht="29.25">
      <c r="B176" s="31"/>
      <c r="D176" s="140" t="s">
        <v>126</v>
      </c>
      <c r="F176" s="141" t="s">
        <v>236</v>
      </c>
      <c r="I176" s="142"/>
      <c r="L176" s="31"/>
      <c r="M176" s="143"/>
      <c r="T176" s="55"/>
      <c r="AT176" s="16" t="s">
        <v>126</v>
      </c>
      <c r="AU176" s="16" t="s">
        <v>88</v>
      </c>
    </row>
    <row r="177" spans="2:65" s="1" customFormat="1" ht="19.5">
      <c r="B177" s="31"/>
      <c r="D177" s="140" t="s">
        <v>128</v>
      </c>
      <c r="F177" s="144" t="s">
        <v>237</v>
      </c>
      <c r="I177" s="142"/>
      <c r="L177" s="31"/>
      <c r="M177" s="143"/>
      <c r="T177" s="55"/>
      <c r="AT177" s="16" t="s">
        <v>128</v>
      </c>
      <c r="AU177" s="16" t="s">
        <v>88</v>
      </c>
    </row>
    <row r="178" spans="2:65" s="1" customFormat="1" ht="33" customHeight="1">
      <c r="B178" s="31"/>
      <c r="C178" s="127" t="s">
        <v>238</v>
      </c>
      <c r="D178" s="127" t="s">
        <v>119</v>
      </c>
      <c r="E178" s="128" t="s">
        <v>239</v>
      </c>
      <c r="F178" s="129" t="s">
        <v>240</v>
      </c>
      <c r="G178" s="130" t="s">
        <v>226</v>
      </c>
      <c r="H178" s="131">
        <v>499</v>
      </c>
      <c r="I178" s="132"/>
      <c r="J178" s="133">
        <f>ROUND(I178*H178,2)</f>
        <v>0</v>
      </c>
      <c r="K178" s="129" t="s">
        <v>123</v>
      </c>
      <c r="L178" s="31"/>
      <c r="M178" s="134" t="s">
        <v>1</v>
      </c>
      <c r="N178" s="135" t="s">
        <v>43</v>
      </c>
      <c r="P178" s="136">
        <f>O178*H178</f>
        <v>0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124</v>
      </c>
      <c r="AT178" s="138" t="s">
        <v>119</v>
      </c>
      <c r="AU178" s="138" t="s">
        <v>88</v>
      </c>
      <c r="AY178" s="16" t="s">
        <v>117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6" t="s">
        <v>86</v>
      </c>
      <c r="BK178" s="139">
        <f>ROUND(I178*H178,2)</f>
        <v>0</v>
      </c>
      <c r="BL178" s="16" t="s">
        <v>124</v>
      </c>
      <c r="BM178" s="138" t="s">
        <v>241</v>
      </c>
    </row>
    <row r="179" spans="2:65" s="1" customFormat="1" ht="19.5">
      <c r="B179" s="31"/>
      <c r="D179" s="140" t="s">
        <v>126</v>
      </c>
      <c r="F179" s="141" t="s">
        <v>242</v>
      </c>
      <c r="I179" s="142"/>
      <c r="L179" s="31"/>
      <c r="M179" s="143"/>
      <c r="T179" s="55"/>
      <c r="AT179" s="16" t="s">
        <v>126</v>
      </c>
      <c r="AU179" s="16" t="s">
        <v>88</v>
      </c>
    </row>
    <row r="180" spans="2:65" s="13" customFormat="1">
      <c r="B180" s="162"/>
      <c r="D180" s="140" t="s">
        <v>230</v>
      </c>
      <c r="E180" s="163" t="s">
        <v>1</v>
      </c>
      <c r="F180" s="164" t="s">
        <v>243</v>
      </c>
      <c r="H180" s="163" t="s">
        <v>1</v>
      </c>
      <c r="I180" s="165"/>
      <c r="L180" s="162"/>
      <c r="M180" s="166"/>
      <c r="T180" s="167"/>
      <c r="AT180" s="163" t="s">
        <v>230</v>
      </c>
      <c r="AU180" s="163" t="s">
        <v>88</v>
      </c>
      <c r="AV180" s="13" t="s">
        <v>86</v>
      </c>
      <c r="AW180" s="13" t="s">
        <v>32</v>
      </c>
      <c r="AX180" s="13" t="s">
        <v>78</v>
      </c>
      <c r="AY180" s="163" t="s">
        <v>117</v>
      </c>
    </row>
    <row r="181" spans="2:65" s="12" customFormat="1">
      <c r="B181" s="155"/>
      <c r="D181" s="140" t="s">
        <v>230</v>
      </c>
      <c r="E181" s="156" t="s">
        <v>1</v>
      </c>
      <c r="F181" s="157" t="s">
        <v>244</v>
      </c>
      <c r="H181" s="158">
        <v>274</v>
      </c>
      <c r="I181" s="159"/>
      <c r="L181" s="155"/>
      <c r="M181" s="160"/>
      <c r="T181" s="161"/>
      <c r="AT181" s="156" t="s">
        <v>230</v>
      </c>
      <c r="AU181" s="156" t="s">
        <v>88</v>
      </c>
      <c r="AV181" s="12" t="s">
        <v>88</v>
      </c>
      <c r="AW181" s="12" t="s">
        <v>32</v>
      </c>
      <c r="AX181" s="12" t="s">
        <v>78</v>
      </c>
      <c r="AY181" s="156" t="s">
        <v>117</v>
      </c>
    </row>
    <row r="182" spans="2:65" s="13" customFormat="1">
      <c r="B182" s="162"/>
      <c r="D182" s="140" t="s">
        <v>230</v>
      </c>
      <c r="E182" s="163" t="s">
        <v>1</v>
      </c>
      <c r="F182" s="164" t="s">
        <v>245</v>
      </c>
      <c r="H182" s="163" t="s">
        <v>1</v>
      </c>
      <c r="I182" s="165"/>
      <c r="L182" s="162"/>
      <c r="M182" s="166"/>
      <c r="T182" s="167"/>
      <c r="AT182" s="163" t="s">
        <v>230</v>
      </c>
      <c r="AU182" s="163" t="s">
        <v>88</v>
      </c>
      <c r="AV182" s="13" t="s">
        <v>86</v>
      </c>
      <c r="AW182" s="13" t="s">
        <v>32</v>
      </c>
      <c r="AX182" s="13" t="s">
        <v>78</v>
      </c>
      <c r="AY182" s="163" t="s">
        <v>117</v>
      </c>
    </row>
    <row r="183" spans="2:65" s="12" customFormat="1">
      <c r="B183" s="155"/>
      <c r="D183" s="140" t="s">
        <v>230</v>
      </c>
      <c r="E183" s="156" t="s">
        <v>1</v>
      </c>
      <c r="F183" s="157" t="s">
        <v>246</v>
      </c>
      <c r="H183" s="158">
        <v>225</v>
      </c>
      <c r="I183" s="159"/>
      <c r="L183" s="155"/>
      <c r="M183" s="160"/>
      <c r="T183" s="161"/>
      <c r="AT183" s="156" t="s">
        <v>230</v>
      </c>
      <c r="AU183" s="156" t="s">
        <v>88</v>
      </c>
      <c r="AV183" s="12" t="s">
        <v>88</v>
      </c>
      <c r="AW183" s="12" t="s">
        <v>32</v>
      </c>
      <c r="AX183" s="12" t="s">
        <v>78</v>
      </c>
      <c r="AY183" s="156" t="s">
        <v>117</v>
      </c>
    </row>
    <row r="184" spans="2:65" s="14" customFormat="1">
      <c r="B184" s="168"/>
      <c r="D184" s="140" t="s">
        <v>230</v>
      </c>
      <c r="E184" s="169" t="s">
        <v>1</v>
      </c>
      <c r="F184" s="170" t="s">
        <v>247</v>
      </c>
      <c r="H184" s="171">
        <v>499</v>
      </c>
      <c r="I184" s="172"/>
      <c r="L184" s="168"/>
      <c r="M184" s="173"/>
      <c r="T184" s="174"/>
      <c r="AT184" s="169" t="s">
        <v>230</v>
      </c>
      <c r="AU184" s="169" t="s">
        <v>88</v>
      </c>
      <c r="AV184" s="14" t="s">
        <v>124</v>
      </c>
      <c r="AW184" s="14" t="s">
        <v>32</v>
      </c>
      <c r="AX184" s="14" t="s">
        <v>86</v>
      </c>
      <c r="AY184" s="169" t="s">
        <v>117</v>
      </c>
    </row>
    <row r="185" spans="2:65" s="1" customFormat="1" ht="33" customHeight="1">
      <c r="B185" s="31"/>
      <c r="C185" s="127" t="s">
        <v>7</v>
      </c>
      <c r="D185" s="127" t="s">
        <v>119</v>
      </c>
      <c r="E185" s="128" t="s">
        <v>248</v>
      </c>
      <c r="F185" s="129" t="s">
        <v>249</v>
      </c>
      <c r="G185" s="130" t="s">
        <v>226</v>
      </c>
      <c r="H185" s="131">
        <v>895</v>
      </c>
      <c r="I185" s="132"/>
      <c r="J185" s="133">
        <f>ROUND(I185*H185,2)</f>
        <v>0</v>
      </c>
      <c r="K185" s="129" t="s">
        <v>123</v>
      </c>
      <c r="L185" s="31"/>
      <c r="M185" s="134" t="s">
        <v>1</v>
      </c>
      <c r="N185" s="135" t="s">
        <v>43</v>
      </c>
      <c r="P185" s="136">
        <f>O185*H185</f>
        <v>0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AR185" s="138" t="s">
        <v>124</v>
      </c>
      <c r="AT185" s="138" t="s">
        <v>119</v>
      </c>
      <c r="AU185" s="138" t="s">
        <v>88</v>
      </c>
      <c r="AY185" s="16" t="s">
        <v>117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6" t="s">
        <v>86</v>
      </c>
      <c r="BK185" s="139">
        <f>ROUND(I185*H185,2)</f>
        <v>0</v>
      </c>
      <c r="BL185" s="16" t="s">
        <v>124</v>
      </c>
      <c r="BM185" s="138" t="s">
        <v>250</v>
      </c>
    </row>
    <row r="186" spans="2:65" s="1" customFormat="1" ht="19.5">
      <c r="B186" s="31"/>
      <c r="D186" s="140" t="s">
        <v>126</v>
      </c>
      <c r="F186" s="141" t="s">
        <v>251</v>
      </c>
      <c r="I186" s="142"/>
      <c r="L186" s="31"/>
      <c r="M186" s="143"/>
      <c r="T186" s="55"/>
      <c r="AT186" s="16" t="s">
        <v>126</v>
      </c>
      <c r="AU186" s="16" t="s">
        <v>88</v>
      </c>
    </row>
    <row r="187" spans="2:65" s="1" customFormat="1" ht="24.2" customHeight="1">
      <c r="B187" s="31"/>
      <c r="C187" s="127" t="s">
        <v>252</v>
      </c>
      <c r="D187" s="127" t="s">
        <v>119</v>
      </c>
      <c r="E187" s="128" t="s">
        <v>253</v>
      </c>
      <c r="F187" s="129" t="s">
        <v>254</v>
      </c>
      <c r="G187" s="130" t="s">
        <v>220</v>
      </c>
      <c r="H187" s="131">
        <v>43.9</v>
      </c>
      <c r="I187" s="132"/>
      <c r="J187" s="133">
        <f>ROUND(I187*H187,2)</f>
        <v>0</v>
      </c>
      <c r="K187" s="129" t="s">
        <v>255</v>
      </c>
      <c r="L187" s="31"/>
      <c r="M187" s="134" t="s">
        <v>1</v>
      </c>
      <c r="N187" s="135" t="s">
        <v>43</v>
      </c>
      <c r="P187" s="136">
        <f>O187*H187</f>
        <v>0</v>
      </c>
      <c r="Q187" s="136">
        <v>0</v>
      </c>
      <c r="R187" s="136">
        <f>Q187*H187</f>
        <v>0</v>
      </c>
      <c r="S187" s="136">
        <v>0</v>
      </c>
      <c r="T187" s="137">
        <f>S187*H187</f>
        <v>0</v>
      </c>
      <c r="AR187" s="138" t="s">
        <v>124</v>
      </c>
      <c r="AT187" s="138" t="s">
        <v>119</v>
      </c>
      <c r="AU187" s="138" t="s">
        <v>88</v>
      </c>
      <c r="AY187" s="16" t="s">
        <v>117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6" t="s">
        <v>86</v>
      </c>
      <c r="BK187" s="139">
        <f>ROUND(I187*H187,2)</f>
        <v>0</v>
      </c>
      <c r="BL187" s="16" t="s">
        <v>124</v>
      </c>
      <c r="BM187" s="138" t="s">
        <v>256</v>
      </c>
    </row>
    <row r="188" spans="2:65" s="1" customFormat="1" ht="29.25">
      <c r="B188" s="31"/>
      <c r="D188" s="140" t="s">
        <v>126</v>
      </c>
      <c r="F188" s="141" t="s">
        <v>257</v>
      </c>
      <c r="I188" s="142"/>
      <c r="L188" s="31"/>
      <c r="M188" s="143"/>
      <c r="T188" s="55"/>
      <c r="AT188" s="16" t="s">
        <v>126</v>
      </c>
      <c r="AU188" s="16" t="s">
        <v>88</v>
      </c>
    </row>
    <row r="189" spans="2:65" s="13" customFormat="1" ht="22.5">
      <c r="B189" s="162"/>
      <c r="D189" s="140" t="s">
        <v>230</v>
      </c>
      <c r="E189" s="163" t="s">
        <v>1</v>
      </c>
      <c r="F189" s="164" t="s">
        <v>258</v>
      </c>
      <c r="H189" s="163" t="s">
        <v>1</v>
      </c>
      <c r="I189" s="165"/>
      <c r="L189" s="162"/>
      <c r="M189" s="166"/>
      <c r="T189" s="167"/>
      <c r="AT189" s="163" t="s">
        <v>230</v>
      </c>
      <c r="AU189" s="163" t="s">
        <v>88</v>
      </c>
      <c r="AV189" s="13" t="s">
        <v>86</v>
      </c>
      <c r="AW189" s="13" t="s">
        <v>32</v>
      </c>
      <c r="AX189" s="13" t="s">
        <v>78</v>
      </c>
      <c r="AY189" s="163" t="s">
        <v>117</v>
      </c>
    </row>
    <row r="190" spans="2:65" s="12" customFormat="1">
      <c r="B190" s="155"/>
      <c r="D190" s="140" t="s">
        <v>230</v>
      </c>
      <c r="E190" s="156" t="s">
        <v>1</v>
      </c>
      <c r="F190" s="157" t="s">
        <v>259</v>
      </c>
      <c r="H190" s="158">
        <v>41.1</v>
      </c>
      <c r="I190" s="159"/>
      <c r="L190" s="155"/>
      <c r="M190" s="160"/>
      <c r="T190" s="161"/>
      <c r="AT190" s="156" t="s">
        <v>230</v>
      </c>
      <c r="AU190" s="156" t="s">
        <v>88</v>
      </c>
      <c r="AV190" s="12" t="s">
        <v>88</v>
      </c>
      <c r="AW190" s="12" t="s">
        <v>32</v>
      </c>
      <c r="AX190" s="12" t="s">
        <v>78</v>
      </c>
      <c r="AY190" s="156" t="s">
        <v>117</v>
      </c>
    </row>
    <row r="191" spans="2:65" s="13" customFormat="1">
      <c r="B191" s="162"/>
      <c r="D191" s="140" t="s">
        <v>230</v>
      </c>
      <c r="E191" s="163" t="s">
        <v>1</v>
      </c>
      <c r="F191" s="164" t="s">
        <v>260</v>
      </c>
      <c r="H191" s="163" t="s">
        <v>1</v>
      </c>
      <c r="I191" s="165"/>
      <c r="L191" s="162"/>
      <c r="M191" s="166"/>
      <c r="T191" s="167"/>
      <c r="AT191" s="163" t="s">
        <v>230</v>
      </c>
      <c r="AU191" s="163" t="s">
        <v>88</v>
      </c>
      <c r="AV191" s="13" t="s">
        <v>86</v>
      </c>
      <c r="AW191" s="13" t="s">
        <v>32</v>
      </c>
      <c r="AX191" s="13" t="s">
        <v>78</v>
      </c>
      <c r="AY191" s="163" t="s">
        <v>117</v>
      </c>
    </row>
    <row r="192" spans="2:65" s="12" customFormat="1">
      <c r="B192" s="155"/>
      <c r="D192" s="140" t="s">
        <v>230</v>
      </c>
      <c r="E192" s="156" t="s">
        <v>1</v>
      </c>
      <c r="F192" s="157" t="s">
        <v>261</v>
      </c>
      <c r="H192" s="158">
        <v>2.8</v>
      </c>
      <c r="I192" s="159"/>
      <c r="L192" s="155"/>
      <c r="M192" s="160"/>
      <c r="T192" s="161"/>
      <c r="AT192" s="156" t="s">
        <v>230</v>
      </c>
      <c r="AU192" s="156" t="s">
        <v>88</v>
      </c>
      <c r="AV192" s="12" t="s">
        <v>88</v>
      </c>
      <c r="AW192" s="12" t="s">
        <v>32</v>
      </c>
      <c r="AX192" s="12" t="s">
        <v>78</v>
      </c>
      <c r="AY192" s="156" t="s">
        <v>117</v>
      </c>
    </row>
    <row r="193" spans="2:65" s="12" customFormat="1">
      <c r="B193" s="168"/>
      <c r="C193" s="14"/>
      <c r="D193" s="140" t="s">
        <v>230</v>
      </c>
      <c r="E193" s="169" t="s">
        <v>1</v>
      </c>
      <c r="F193" s="170" t="s">
        <v>247</v>
      </c>
      <c r="G193" s="14"/>
      <c r="H193" s="171">
        <v>43.9</v>
      </c>
      <c r="I193" s="172"/>
      <c r="J193" s="14"/>
      <c r="K193" s="14"/>
      <c r="L193" s="155"/>
      <c r="M193" s="160"/>
      <c r="T193" s="161"/>
      <c r="AT193" s="156"/>
      <c r="AU193" s="156"/>
      <c r="AY193" s="156"/>
    </row>
    <row r="194" spans="2:65" s="14" customFormat="1" ht="24">
      <c r="B194" s="31"/>
      <c r="C194" s="127" t="s">
        <v>262</v>
      </c>
      <c r="D194" s="127" t="s">
        <v>119</v>
      </c>
      <c r="E194" s="128" t="s">
        <v>263</v>
      </c>
      <c r="F194" s="129" t="s">
        <v>264</v>
      </c>
      <c r="G194" s="130" t="s">
        <v>220</v>
      </c>
      <c r="H194" s="131">
        <v>43.9</v>
      </c>
      <c r="I194" s="132"/>
      <c r="J194" s="133">
        <f>ROUND(I194*H194,2)</f>
        <v>0</v>
      </c>
      <c r="K194" s="129" t="s">
        <v>255</v>
      </c>
      <c r="L194" s="168"/>
      <c r="M194" s="173"/>
      <c r="T194" s="174"/>
      <c r="AT194" s="169" t="s">
        <v>230</v>
      </c>
      <c r="AU194" s="169" t="s">
        <v>88</v>
      </c>
      <c r="AV194" s="14" t="s">
        <v>124</v>
      </c>
      <c r="AW194" s="14" t="s">
        <v>32</v>
      </c>
      <c r="AX194" s="14" t="s">
        <v>86</v>
      </c>
      <c r="AY194" s="169" t="s">
        <v>117</v>
      </c>
    </row>
    <row r="195" spans="2:65" s="1" customFormat="1" ht="33" customHeight="1">
      <c r="B195" s="31"/>
      <c r="D195" s="140" t="s">
        <v>126</v>
      </c>
      <c r="F195" s="141" t="s">
        <v>266</v>
      </c>
      <c r="I195" s="142"/>
      <c r="L195" s="31"/>
      <c r="M195" s="134" t="s">
        <v>1</v>
      </c>
      <c r="N195" s="135" t="s">
        <v>43</v>
      </c>
      <c r="P195" s="136">
        <f>O195*H195</f>
        <v>0</v>
      </c>
      <c r="Q195" s="136">
        <v>0</v>
      </c>
      <c r="R195" s="136">
        <f>Q195*H195</f>
        <v>0</v>
      </c>
      <c r="S195" s="136">
        <v>0</v>
      </c>
      <c r="T195" s="137">
        <f>S195*H195</f>
        <v>0</v>
      </c>
      <c r="AR195" s="138" t="s">
        <v>124</v>
      </c>
      <c r="AT195" s="138" t="s">
        <v>119</v>
      </c>
      <c r="AU195" s="138" t="s">
        <v>88</v>
      </c>
      <c r="AY195" s="16" t="s">
        <v>117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6" t="s">
        <v>86</v>
      </c>
      <c r="BK195" s="139">
        <f>ROUND(I195*H195,2)</f>
        <v>0</v>
      </c>
      <c r="BL195" s="16" t="s">
        <v>124</v>
      </c>
      <c r="BM195" s="138" t="s">
        <v>265</v>
      </c>
    </row>
    <row r="196" spans="2:65" s="1" customFormat="1">
      <c r="B196" s="155"/>
      <c r="C196" s="12"/>
      <c r="D196" s="140" t="s">
        <v>230</v>
      </c>
      <c r="E196" s="156" t="s">
        <v>1</v>
      </c>
      <c r="F196" s="157" t="s">
        <v>259</v>
      </c>
      <c r="G196" s="12"/>
      <c r="H196" s="158">
        <v>41.1</v>
      </c>
      <c r="I196" s="159"/>
      <c r="J196" s="12"/>
      <c r="K196" s="12"/>
      <c r="L196" s="31"/>
      <c r="M196" s="143"/>
      <c r="T196" s="55"/>
      <c r="AT196" s="16" t="s">
        <v>126</v>
      </c>
      <c r="AU196" s="16" t="s">
        <v>88</v>
      </c>
    </row>
    <row r="197" spans="2:65" s="12" customFormat="1">
      <c r="B197" s="155"/>
      <c r="D197" s="140" t="s">
        <v>230</v>
      </c>
      <c r="E197" s="156" t="s">
        <v>1</v>
      </c>
      <c r="F197" s="157" t="s">
        <v>261</v>
      </c>
      <c r="H197" s="158">
        <v>2.8</v>
      </c>
      <c r="I197" s="159"/>
      <c r="L197" s="155"/>
      <c r="M197" s="160"/>
      <c r="T197" s="161"/>
      <c r="AT197" s="156" t="s">
        <v>230</v>
      </c>
      <c r="AU197" s="156" t="s">
        <v>88</v>
      </c>
      <c r="AV197" s="12" t="s">
        <v>88</v>
      </c>
      <c r="AW197" s="12" t="s">
        <v>32</v>
      </c>
      <c r="AX197" s="12" t="s">
        <v>78</v>
      </c>
      <c r="AY197" s="156" t="s">
        <v>117</v>
      </c>
    </row>
    <row r="198" spans="2:65" s="12" customFormat="1">
      <c r="B198" s="168"/>
      <c r="C198" s="14"/>
      <c r="D198" s="140" t="s">
        <v>230</v>
      </c>
      <c r="E198" s="169" t="s">
        <v>1</v>
      </c>
      <c r="F198" s="170" t="s">
        <v>247</v>
      </c>
      <c r="G198" s="14"/>
      <c r="H198" s="171">
        <v>43.9</v>
      </c>
      <c r="I198" s="172"/>
      <c r="J198" s="14"/>
      <c r="K198" s="14"/>
      <c r="L198" s="155"/>
      <c r="M198" s="160"/>
      <c r="T198" s="161"/>
      <c r="AT198" s="156" t="s">
        <v>230</v>
      </c>
      <c r="AU198" s="156" t="s">
        <v>88</v>
      </c>
      <c r="AV198" s="12" t="s">
        <v>88</v>
      </c>
      <c r="AW198" s="12" t="s">
        <v>32</v>
      </c>
      <c r="AX198" s="12" t="s">
        <v>78</v>
      </c>
      <c r="AY198" s="156" t="s">
        <v>117</v>
      </c>
    </row>
    <row r="199" spans="2:65" s="12" customFormat="1" ht="24">
      <c r="B199" s="31"/>
      <c r="C199" s="145" t="s">
        <v>267</v>
      </c>
      <c r="D199" s="145" t="s">
        <v>212</v>
      </c>
      <c r="E199" s="146" t="s">
        <v>268</v>
      </c>
      <c r="F199" s="147" t="s">
        <v>269</v>
      </c>
      <c r="G199" s="148" t="s">
        <v>220</v>
      </c>
      <c r="H199" s="149">
        <v>2.8</v>
      </c>
      <c r="I199" s="150"/>
      <c r="J199" s="151">
        <f>ROUND(I199*H199,2)</f>
        <v>0</v>
      </c>
      <c r="K199" s="147" t="s">
        <v>1</v>
      </c>
      <c r="L199" s="155"/>
      <c r="M199" s="160"/>
      <c r="T199" s="161"/>
      <c r="AT199" s="156"/>
      <c r="AU199" s="156"/>
      <c r="AY199" s="156"/>
    </row>
    <row r="200" spans="2:65" s="14" customFormat="1" ht="19.5">
      <c r="B200" s="31"/>
      <c r="C200" s="1"/>
      <c r="D200" s="140" t="s">
        <v>126</v>
      </c>
      <c r="E200" s="1"/>
      <c r="F200" s="141" t="s">
        <v>269</v>
      </c>
      <c r="G200" s="1"/>
      <c r="H200" s="1"/>
      <c r="I200" s="142"/>
      <c r="J200" s="1"/>
      <c r="K200" s="1"/>
      <c r="L200" s="168"/>
      <c r="M200" s="173"/>
      <c r="T200" s="174"/>
      <c r="AT200" s="169" t="s">
        <v>230</v>
      </c>
      <c r="AU200" s="169" t="s">
        <v>88</v>
      </c>
      <c r="AV200" s="14" t="s">
        <v>124</v>
      </c>
      <c r="AW200" s="14" t="s">
        <v>32</v>
      </c>
      <c r="AX200" s="14" t="s">
        <v>86</v>
      </c>
      <c r="AY200" s="169" t="s">
        <v>117</v>
      </c>
    </row>
    <row r="201" spans="2:65" s="1" customFormat="1" ht="24.2" customHeight="1">
      <c r="B201" s="31"/>
      <c r="D201" s="140" t="s">
        <v>128</v>
      </c>
      <c r="F201" s="144" t="s">
        <v>271</v>
      </c>
      <c r="I201" s="142"/>
      <c r="L201" s="152"/>
      <c r="M201" s="153" t="s">
        <v>1</v>
      </c>
      <c r="N201" s="154" t="s">
        <v>43</v>
      </c>
      <c r="P201" s="136">
        <f>O201*H201</f>
        <v>0</v>
      </c>
      <c r="Q201" s="136">
        <v>0.5</v>
      </c>
      <c r="R201" s="136">
        <f>Q201*H201</f>
        <v>0</v>
      </c>
      <c r="S201" s="136">
        <v>0</v>
      </c>
      <c r="T201" s="137">
        <f>S201*H201</f>
        <v>0</v>
      </c>
      <c r="AR201" s="138" t="s">
        <v>164</v>
      </c>
      <c r="AT201" s="138" t="s">
        <v>212</v>
      </c>
      <c r="AU201" s="138" t="s">
        <v>88</v>
      </c>
      <c r="AY201" s="16" t="s">
        <v>117</v>
      </c>
      <c r="BE201" s="139">
        <f>IF(N201="základní",J201,0)</f>
        <v>0</v>
      </c>
      <c r="BF201" s="139">
        <f>IF(N201="snížená",J201,0)</f>
        <v>0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6" t="s">
        <v>86</v>
      </c>
      <c r="BK201" s="139">
        <f>ROUND(I201*H201,2)</f>
        <v>0</v>
      </c>
      <c r="BL201" s="16" t="s">
        <v>124</v>
      </c>
      <c r="BM201" s="138" t="s">
        <v>270</v>
      </c>
    </row>
    <row r="202" spans="2:65" s="1" customFormat="1">
      <c r="B202" s="155"/>
      <c r="C202" s="12"/>
      <c r="D202" s="140" t="s">
        <v>230</v>
      </c>
      <c r="E202" s="156" t="s">
        <v>1</v>
      </c>
      <c r="F202" s="157" t="s">
        <v>261</v>
      </c>
      <c r="G202" s="12"/>
      <c r="H202" s="158">
        <v>2.8</v>
      </c>
      <c r="I202" s="159"/>
      <c r="J202" s="12"/>
      <c r="K202" s="12"/>
      <c r="L202" s="31"/>
      <c r="M202" s="143"/>
      <c r="T202" s="55"/>
      <c r="AT202" s="16" t="s">
        <v>126</v>
      </c>
      <c r="AU202" s="16" t="s">
        <v>88</v>
      </c>
    </row>
    <row r="203" spans="2:65" s="1" customFormat="1" ht="12">
      <c r="B203" s="31"/>
      <c r="C203" s="145" t="s">
        <v>272</v>
      </c>
      <c r="D203" s="145" t="s">
        <v>212</v>
      </c>
      <c r="E203" s="146" t="s">
        <v>273</v>
      </c>
      <c r="F203" s="147" t="s">
        <v>274</v>
      </c>
      <c r="G203" s="148" t="s">
        <v>220</v>
      </c>
      <c r="H203" s="149">
        <v>41.1</v>
      </c>
      <c r="I203" s="150"/>
      <c r="J203" s="151">
        <f>ROUND(I203*H203,2)</f>
        <v>0</v>
      </c>
      <c r="K203" s="147" t="s">
        <v>1</v>
      </c>
      <c r="L203" s="31"/>
      <c r="M203" s="143"/>
      <c r="T203" s="55"/>
      <c r="AT203" s="16" t="s">
        <v>128</v>
      </c>
      <c r="AU203" s="16" t="s">
        <v>88</v>
      </c>
    </row>
    <row r="204" spans="2:65" s="12" customFormat="1">
      <c r="B204" s="31"/>
      <c r="C204" s="1"/>
      <c r="D204" s="140" t="s">
        <v>126</v>
      </c>
      <c r="E204" s="1"/>
      <c r="F204" s="141" t="s">
        <v>274</v>
      </c>
      <c r="G204" s="1"/>
      <c r="H204" s="1"/>
      <c r="I204" s="142"/>
      <c r="J204" s="1"/>
      <c r="K204" s="1"/>
      <c r="L204" s="155"/>
      <c r="M204" s="160"/>
      <c r="T204" s="161"/>
      <c r="AT204" s="156" t="s">
        <v>230</v>
      </c>
      <c r="AU204" s="156" t="s">
        <v>88</v>
      </c>
      <c r="AV204" s="12" t="s">
        <v>88</v>
      </c>
      <c r="AW204" s="12" t="s">
        <v>32</v>
      </c>
      <c r="AX204" s="12" t="s">
        <v>86</v>
      </c>
      <c r="AY204" s="156" t="s">
        <v>117</v>
      </c>
    </row>
    <row r="205" spans="2:65" s="12" customFormat="1" ht="29.25">
      <c r="B205" s="31"/>
      <c r="C205" s="1"/>
      <c r="D205" s="140" t="s">
        <v>128</v>
      </c>
      <c r="E205" s="1"/>
      <c r="F205" s="144" t="s">
        <v>276</v>
      </c>
      <c r="G205" s="1"/>
      <c r="H205" s="1"/>
      <c r="I205" s="142"/>
      <c r="J205" s="1"/>
      <c r="K205" s="1"/>
      <c r="L205" s="155"/>
      <c r="M205" s="160"/>
      <c r="T205" s="161"/>
      <c r="AT205" s="156"/>
      <c r="AU205" s="156"/>
      <c r="AY205" s="156"/>
    </row>
    <row r="206" spans="2:65" s="1" customFormat="1" ht="16.5" customHeight="1">
      <c r="B206" s="155"/>
      <c r="C206" s="12"/>
      <c r="D206" s="140" t="s">
        <v>230</v>
      </c>
      <c r="E206" s="156" t="s">
        <v>1</v>
      </c>
      <c r="F206" s="157" t="s">
        <v>259</v>
      </c>
      <c r="G206" s="12"/>
      <c r="H206" s="158">
        <v>41.1</v>
      </c>
      <c r="I206" s="159"/>
      <c r="J206" s="12"/>
      <c r="K206" s="12"/>
      <c r="L206" s="152"/>
      <c r="M206" s="153" t="s">
        <v>1</v>
      </c>
      <c r="N206" s="154" t="s">
        <v>43</v>
      </c>
      <c r="P206" s="136">
        <f>O206*H206</f>
        <v>0</v>
      </c>
      <c r="Q206" s="136">
        <v>0</v>
      </c>
      <c r="R206" s="136">
        <f>Q206*H206</f>
        <v>0</v>
      </c>
      <c r="S206" s="136">
        <v>0</v>
      </c>
      <c r="T206" s="137">
        <f>S206*H206</f>
        <v>0</v>
      </c>
      <c r="AR206" s="138" t="s">
        <v>164</v>
      </c>
      <c r="AT206" s="138" t="s">
        <v>212</v>
      </c>
      <c r="AU206" s="138" t="s">
        <v>88</v>
      </c>
      <c r="AY206" s="16" t="s">
        <v>117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6" t="s">
        <v>86</v>
      </c>
      <c r="BK206" s="139">
        <f>ROUND(I206*H206,2)</f>
        <v>0</v>
      </c>
      <c r="BL206" s="16" t="s">
        <v>124</v>
      </c>
      <c r="BM206" s="138" t="s">
        <v>275</v>
      </c>
    </row>
    <row r="207" spans="2:65" s="1" customFormat="1" ht="36">
      <c r="B207" s="31"/>
      <c r="C207" s="127" t="s">
        <v>277</v>
      </c>
      <c r="D207" s="127" t="s">
        <v>119</v>
      </c>
      <c r="E207" s="128" t="s">
        <v>278</v>
      </c>
      <c r="F207" s="129" t="s">
        <v>279</v>
      </c>
      <c r="G207" s="130" t="s">
        <v>220</v>
      </c>
      <c r="H207" s="131">
        <v>43.9</v>
      </c>
      <c r="I207" s="132"/>
      <c r="J207" s="133">
        <f>ROUND(I207*H207,2)</f>
        <v>0</v>
      </c>
      <c r="K207" s="129" t="s">
        <v>123</v>
      </c>
      <c r="L207" s="31"/>
      <c r="M207" s="143"/>
      <c r="T207" s="55"/>
      <c r="AT207" s="16" t="s">
        <v>126</v>
      </c>
      <c r="AU207" s="16" t="s">
        <v>88</v>
      </c>
    </row>
    <row r="208" spans="2:65" s="1" customFormat="1" ht="39">
      <c r="B208" s="31"/>
      <c r="D208" s="140" t="s">
        <v>126</v>
      </c>
      <c r="F208" s="141" t="s">
        <v>281</v>
      </c>
      <c r="I208" s="142"/>
      <c r="L208" s="31"/>
      <c r="M208" s="143"/>
      <c r="T208" s="55"/>
      <c r="AT208" s="16" t="s">
        <v>128</v>
      </c>
      <c r="AU208" s="16" t="s">
        <v>88</v>
      </c>
    </row>
    <row r="209" spans="2:65" s="12" customFormat="1" ht="19.5">
      <c r="B209" s="31"/>
      <c r="C209" s="1"/>
      <c r="D209" s="140" t="s">
        <v>128</v>
      </c>
      <c r="E209" s="1"/>
      <c r="F209" s="144" t="s">
        <v>282</v>
      </c>
      <c r="G209" s="1"/>
      <c r="H209" s="1"/>
      <c r="I209" s="142"/>
      <c r="J209" s="1"/>
      <c r="K209" s="1"/>
      <c r="L209" s="155"/>
      <c r="M209" s="160"/>
      <c r="T209" s="161"/>
      <c r="AT209" s="156" t="s">
        <v>230</v>
      </c>
      <c r="AU209" s="156" t="s">
        <v>88</v>
      </c>
      <c r="AV209" s="12" t="s">
        <v>88</v>
      </c>
      <c r="AW209" s="12" t="s">
        <v>32</v>
      </c>
      <c r="AX209" s="12" t="s">
        <v>86</v>
      </c>
      <c r="AY209" s="156" t="s">
        <v>117</v>
      </c>
    </row>
    <row r="210" spans="2:65" s="1" customFormat="1" ht="37.9" customHeight="1">
      <c r="B210" s="155"/>
      <c r="C210" s="12"/>
      <c r="D210" s="140" t="s">
        <v>230</v>
      </c>
      <c r="E210" s="156" t="s">
        <v>1</v>
      </c>
      <c r="F210" s="157" t="s">
        <v>283</v>
      </c>
      <c r="G210" s="12"/>
      <c r="H210" s="158">
        <v>43.9</v>
      </c>
      <c r="I210" s="159"/>
      <c r="J210" s="12"/>
      <c r="K210" s="12"/>
      <c r="L210" s="31"/>
      <c r="M210" s="134" t="s">
        <v>1</v>
      </c>
      <c r="N210" s="135" t="s">
        <v>43</v>
      </c>
      <c r="P210" s="136">
        <f>O210*H210</f>
        <v>0</v>
      </c>
      <c r="Q210" s="136">
        <v>0</v>
      </c>
      <c r="R210" s="136">
        <f>Q210*H210</f>
        <v>0</v>
      </c>
      <c r="S210" s="136">
        <v>0</v>
      </c>
      <c r="T210" s="137">
        <f>S210*H210</f>
        <v>0</v>
      </c>
      <c r="AR210" s="138" t="s">
        <v>124</v>
      </c>
      <c r="AT210" s="138" t="s">
        <v>119</v>
      </c>
      <c r="AU210" s="138" t="s">
        <v>88</v>
      </c>
      <c r="AY210" s="16" t="s">
        <v>117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6" t="s">
        <v>86</v>
      </c>
      <c r="BK210" s="139">
        <f>ROUND(I210*H210,2)</f>
        <v>0</v>
      </c>
      <c r="BL210" s="16" t="s">
        <v>124</v>
      </c>
      <c r="BM210" s="138" t="s">
        <v>280</v>
      </c>
    </row>
    <row r="211" spans="2:65" s="1" customFormat="1" ht="24">
      <c r="B211" s="31"/>
      <c r="C211" s="127" t="s">
        <v>284</v>
      </c>
      <c r="D211" s="127" t="s">
        <v>119</v>
      </c>
      <c r="E211" s="128" t="s">
        <v>285</v>
      </c>
      <c r="F211" s="129" t="s">
        <v>286</v>
      </c>
      <c r="G211" s="130" t="s">
        <v>226</v>
      </c>
      <c r="H211" s="131">
        <v>274</v>
      </c>
      <c r="I211" s="132"/>
      <c r="J211" s="133">
        <f>ROUND(I211*H211,2)</f>
        <v>0</v>
      </c>
      <c r="K211" s="129" t="s">
        <v>123</v>
      </c>
      <c r="L211" s="31"/>
      <c r="M211" s="143"/>
      <c r="T211" s="55"/>
      <c r="AT211" s="16" t="s">
        <v>126</v>
      </c>
      <c r="AU211" s="16" t="s">
        <v>88</v>
      </c>
    </row>
    <row r="212" spans="2:65" s="1" customFormat="1" ht="19.5">
      <c r="B212" s="31"/>
      <c r="D212" s="140" t="s">
        <v>126</v>
      </c>
      <c r="F212" s="141" t="s">
        <v>288</v>
      </c>
      <c r="I212" s="142"/>
      <c r="L212" s="31"/>
      <c r="M212" s="143"/>
      <c r="T212" s="55"/>
      <c r="AT212" s="16" t="s">
        <v>128</v>
      </c>
      <c r="AU212" s="16" t="s">
        <v>88</v>
      </c>
    </row>
    <row r="213" spans="2:65" s="12" customFormat="1" ht="24">
      <c r="B213" s="31"/>
      <c r="C213" s="127" t="s">
        <v>289</v>
      </c>
      <c r="D213" s="127" t="s">
        <v>119</v>
      </c>
      <c r="E213" s="128" t="s">
        <v>290</v>
      </c>
      <c r="F213" s="129" t="s">
        <v>291</v>
      </c>
      <c r="G213" s="130" t="s">
        <v>226</v>
      </c>
      <c r="H213" s="131">
        <v>5</v>
      </c>
      <c r="I213" s="132"/>
      <c r="J213" s="133">
        <f>ROUND(I213*H213,2)</f>
        <v>0</v>
      </c>
      <c r="K213" s="129" t="s">
        <v>123</v>
      </c>
      <c r="L213" s="155"/>
      <c r="M213" s="160"/>
      <c r="T213" s="161"/>
      <c r="AT213" s="156" t="s">
        <v>230</v>
      </c>
      <c r="AU213" s="156" t="s">
        <v>88</v>
      </c>
      <c r="AV213" s="12" t="s">
        <v>88</v>
      </c>
      <c r="AW213" s="12" t="s">
        <v>32</v>
      </c>
      <c r="AX213" s="12" t="s">
        <v>86</v>
      </c>
      <c r="AY213" s="156" t="s">
        <v>117</v>
      </c>
    </row>
    <row r="214" spans="2:65" s="12" customFormat="1" ht="19.5">
      <c r="B214" s="31"/>
      <c r="C214" s="1"/>
      <c r="D214" s="140" t="s">
        <v>126</v>
      </c>
      <c r="E214" s="1"/>
      <c r="F214" s="141" t="s">
        <v>293</v>
      </c>
      <c r="G214" s="1"/>
      <c r="H214" s="1"/>
      <c r="I214" s="142"/>
      <c r="J214" s="1"/>
      <c r="K214" s="1"/>
      <c r="L214" s="155"/>
      <c r="M214" s="160"/>
      <c r="T214" s="161"/>
      <c r="AT214" s="156"/>
      <c r="AU214" s="156"/>
      <c r="AY214" s="156"/>
    </row>
    <row r="215" spans="2:65" s="1" customFormat="1" ht="24.2" customHeight="1">
      <c r="B215" s="31"/>
      <c r="D215" s="140" t="s">
        <v>128</v>
      </c>
      <c r="F215" s="144" t="s">
        <v>294</v>
      </c>
      <c r="I215" s="142"/>
      <c r="L215" s="31"/>
      <c r="M215" s="134" t="s">
        <v>1</v>
      </c>
      <c r="N215" s="135" t="s">
        <v>43</v>
      </c>
      <c r="P215" s="136">
        <f>O215*H215</f>
        <v>0</v>
      </c>
      <c r="Q215" s="136">
        <v>0</v>
      </c>
      <c r="R215" s="136">
        <f>Q215*H215</f>
        <v>0</v>
      </c>
      <c r="S215" s="136">
        <v>0</v>
      </c>
      <c r="T215" s="137">
        <f>S215*H215</f>
        <v>0</v>
      </c>
      <c r="AR215" s="138" t="s">
        <v>124</v>
      </c>
      <c r="AT215" s="138" t="s">
        <v>119</v>
      </c>
      <c r="AU215" s="138" t="s">
        <v>88</v>
      </c>
      <c r="AY215" s="16" t="s">
        <v>117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6" t="s">
        <v>86</v>
      </c>
      <c r="BK215" s="139">
        <f>ROUND(I215*H215,2)</f>
        <v>0</v>
      </c>
      <c r="BL215" s="16" t="s">
        <v>124</v>
      </c>
      <c r="BM215" s="138" t="s">
        <v>287</v>
      </c>
    </row>
    <row r="216" spans="2:65" s="1" customFormat="1" ht="12">
      <c r="B216" s="31"/>
      <c r="C216" s="127" t="s">
        <v>295</v>
      </c>
      <c r="D216" s="127" t="s">
        <v>119</v>
      </c>
      <c r="E216" s="128" t="s">
        <v>296</v>
      </c>
      <c r="F216" s="129" t="s">
        <v>297</v>
      </c>
      <c r="G216" s="130" t="s">
        <v>226</v>
      </c>
      <c r="H216" s="131">
        <v>504</v>
      </c>
      <c r="I216" s="132"/>
      <c r="J216" s="133">
        <f>ROUND(I216*H216,2)</f>
        <v>0</v>
      </c>
      <c r="K216" s="129" t="s">
        <v>123</v>
      </c>
      <c r="L216" s="31"/>
      <c r="M216" s="143"/>
      <c r="T216" s="55"/>
      <c r="AT216" s="16" t="s">
        <v>126</v>
      </c>
      <c r="AU216" s="16" t="s">
        <v>88</v>
      </c>
    </row>
    <row r="217" spans="2:65" s="1" customFormat="1" ht="24.2" customHeight="1">
      <c r="B217" s="31"/>
      <c r="D217" s="140" t="s">
        <v>126</v>
      </c>
      <c r="F217" s="141" t="s">
        <v>299</v>
      </c>
      <c r="I217" s="142"/>
      <c r="L217" s="31"/>
      <c r="M217" s="134" t="s">
        <v>1</v>
      </c>
      <c r="N217" s="135" t="s">
        <v>43</v>
      </c>
      <c r="P217" s="136">
        <f>O217*H217</f>
        <v>0</v>
      </c>
      <c r="Q217" s="136">
        <v>0</v>
      </c>
      <c r="R217" s="136">
        <f>Q217*H217</f>
        <v>0</v>
      </c>
      <c r="S217" s="136">
        <v>0</v>
      </c>
      <c r="T217" s="137">
        <f>S217*H217</f>
        <v>0</v>
      </c>
      <c r="AR217" s="138" t="s">
        <v>124</v>
      </c>
      <c r="AT217" s="138" t="s">
        <v>119</v>
      </c>
      <c r="AU217" s="138" t="s">
        <v>88</v>
      </c>
      <c r="AY217" s="16" t="s">
        <v>117</v>
      </c>
      <c r="BE217" s="139">
        <f>IF(N217="základní",J217,0)</f>
        <v>0</v>
      </c>
      <c r="BF217" s="139">
        <f>IF(N217="snížená",J217,0)</f>
        <v>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6" t="s">
        <v>86</v>
      </c>
      <c r="BK217" s="139">
        <f>ROUND(I217*H217,2)</f>
        <v>0</v>
      </c>
      <c r="BL217" s="16" t="s">
        <v>124</v>
      </c>
      <c r="BM217" s="138" t="s">
        <v>292</v>
      </c>
    </row>
    <row r="218" spans="2:65" s="1" customFormat="1">
      <c r="B218" s="162"/>
      <c r="C218" s="13"/>
      <c r="D218" s="140" t="s">
        <v>230</v>
      </c>
      <c r="E218" s="163" t="s">
        <v>1</v>
      </c>
      <c r="F218" s="164" t="s">
        <v>300</v>
      </c>
      <c r="G218" s="13"/>
      <c r="H218" s="163" t="s">
        <v>1</v>
      </c>
      <c r="I218" s="165"/>
      <c r="J218" s="13"/>
      <c r="K218" s="13"/>
      <c r="L218" s="31"/>
      <c r="M218" s="143"/>
      <c r="T218" s="55"/>
      <c r="AT218" s="16" t="s">
        <v>126</v>
      </c>
      <c r="AU218" s="16" t="s">
        <v>88</v>
      </c>
    </row>
    <row r="219" spans="2:65" s="1" customFormat="1">
      <c r="B219" s="155"/>
      <c r="C219" s="12"/>
      <c r="D219" s="140" t="s">
        <v>230</v>
      </c>
      <c r="E219" s="156" t="s">
        <v>1</v>
      </c>
      <c r="F219" s="157" t="s">
        <v>146</v>
      </c>
      <c r="G219" s="12"/>
      <c r="H219" s="158">
        <v>5</v>
      </c>
      <c r="I219" s="159"/>
      <c r="J219" s="12"/>
      <c r="K219" s="12"/>
      <c r="L219" s="31"/>
      <c r="M219" s="143"/>
      <c r="T219" s="55"/>
      <c r="AT219" s="16" t="s">
        <v>128</v>
      </c>
      <c r="AU219" s="16" t="s">
        <v>88</v>
      </c>
    </row>
    <row r="220" spans="2:65" s="1" customFormat="1" ht="21.75" customHeight="1">
      <c r="B220" s="162"/>
      <c r="C220" s="13"/>
      <c r="D220" s="140" t="s">
        <v>230</v>
      </c>
      <c r="E220" s="163" t="s">
        <v>1</v>
      </c>
      <c r="F220" s="164" t="s">
        <v>301</v>
      </c>
      <c r="G220" s="13"/>
      <c r="H220" s="163" t="s">
        <v>1</v>
      </c>
      <c r="I220" s="165"/>
      <c r="J220" s="13"/>
      <c r="K220" s="13"/>
      <c r="L220" s="31"/>
      <c r="M220" s="134" t="s">
        <v>1</v>
      </c>
      <c r="N220" s="135" t="s">
        <v>43</v>
      </c>
      <c r="P220" s="136" t="e">
        <f>O220*H220</f>
        <v>#VALUE!</v>
      </c>
      <c r="Q220" s="136">
        <v>0</v>
      </c>
      <c r="R220" s="136" t="e">
        <f>Q220*H220</f>
        <v>#VALUE!</v>
      </c>
      <c r="S220" s="136">
        <v>0</v>
      </c>
      <c r="T220" s="137" t="e">
        <f>S220*H220</f>
        <v>#VALUE!</v>
      </c>
      <c r="AR220" s="138" t="s">
        <v>124</v>
      </c>
      <c r="AT220" s="138" t="s">
        <v>119</v>
      </c>
      <c r="AU220" s="138" t="s">
        <v>88</v>
      </c>
      <c r="AY220" s="16" t="s">
        <v>117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6" t="s">
        <v>86</v>
      </c>
      <c r="BK220" s="139" t="e">
        <f>ROUND(I220*H220,2)</f>
        <v>#VALUE!</v>
      </c>
      <c r="BL220" s="16" t="s">
        <v>124</v>
      </c>
      <c r="BM220" s="138" t="s">
        <v>298</v>
      </c>
    </row>
    <row r="221" spans="2:65" s="1" customFormat="1">
      <c r="B221" s="155"/>
      <c r="C221" s="12"/>
      <c r="D221" s="140" t="s">
        <v>230</v>
      </c>
      <c r="E221" s="156" t="s">
        <v>1</v>
      </c>
      <c r="F221" s="157" t="s">
        <v>244</v>
      </c>
      <c r="G221" s="12"/>
      <c r="H221" s="158">
        <v>274</v>
      </c>
      <c r="I221" s="159"/>
      <c r="J221" s="12"/>
      <c r="K221" s="12"/>
      <c r="L221" s="31"/>
      <c r="M221" s="143"/>
      <c r="T221" s="55"/>
      <c r="AT221" s="16" t="s">
        <v>126</v>
      </c>
      <c r="AU221" s="16" t="s">
        <v>88</v>
      </c>
    </row>
    <row r="222" spans="2:65" s="13" customFormat="1">
      <c r="B222" s="162"/>
      <c r="D222" s="140" t="s">
        <v>230</v>
      </c>
      <c r="E222" s="163" t="s">
        <v>1</v>
      </c>
      <c r="F222" s="164" t="s">
        <v>302</v>
      </c>
      <c r="H222" s="163" t="s">
        <v>1</v>
      </c>
      <c r="I222" s="165"/>
      <c r="L222" s="162"/>
      <c r="M222" s="166"/>
      <c r="T222" s="167"/>
      <c r="AT222" s="163" t="s">
        <v>230</v>
      </c>
      <c r="AU222" s="163" t="s">
        <v>88</v>
      </c>
      <c r="AV222" s="13" t="s">
        <v>86</v>
      </c>
      <c r="AW222" s="13" t="s">
        <v>32</v>
      </c>
      <c r="AX222" s="13" t="s">
        <v>78</v>
      </c>
      <c r="AY222" s="163" t="s">
        <v>117</v>
      </c>
    </row>
    <row r="223" spans="2:65" s="12" customFormat="1">
      <c r="B223" s="155"/>
      <c r="D223" s="140" t="s">
        <v>230</v>
      </c>
      <c r="E223" s="156" t="s">
        <v>1</v>
      </c>
      <c r="F223" s="157" t="s">
        <v>246</v>
      </c>
      <c r="H223" s="158">
        <v>225</v>
      </c>
      <c r="I223" s="159"/>
      <c r="L223" s="155"/>
      <c r="M223" s="160"/>
      <c r="T223" s="161"/>
      <c r="AT223" s="156" t="s">
        <v>230</v>
      </c>
      <c r="AU223" s="156" t="s">
        <v>88</v>
      </c>
      <c r="AV223" s="12" t="s">
        <v>88</v>
      </c>
      <c r="AW223" s="12" t="s">
        <v>32</v>
      </c>
      <c r="AX223" s="12" t="s">
        <v>78</v>
      </c>
      <c r="AY223" s="156" t="s">
        <v>117</v>
      </c>
    </row>
    <row r="224" spans="2:65" s="13" customFormat="1">
      <c r="B224" s="168"/>
      <c r="C224" s="14"/>
      <c r="D224" s="140" t="s">
        <v>230</v>
      </c>
      <c r="E224" s="169" t="s">
        <v>1</v>
      </c>
      <c r="F224" s="170" t="s">
        <v>247</v>
      </c>
      <c r="G224" s="14"/>
      <c r="H224" s="171">
        <v>504</v>
      </c>
      <c r="I224" s="172"/>
      <c r="J224" s="14"/>
      <c r="K224" s="14"/>
      <c r="L224" s="162"/>
      <c r="M224" s="166"/>
      <c r="T224" s="167"/>
      <c r="AT224" s="163" t="s">
        <v>230</v>
      </c>
      <c r="AU224" s="163" t="s">
        <v>88</v>
      </c>
      <c r="AV224" s="13" t="s">
        <v>86</v>
      </c>
      <c r="AW224" s="13" t="s">
        <v>32</v>
      </c>
      <c r="AX224" s="13" t="s">
        <v>78</v>
      </c>
      <c r="AY224" s="163" t="s">
        <v>117</v>
      </c>
    </row>
    <row r="225" spans="2:65" s="12" customFormat="1" ht="12">
      <c r="B225" s="31"/>
      <c r="C225" s="127" t="s">
        <v>303</v>
      </c>
      <c r="D225" s="127" t="s">
        <v>119</v>
      </c>
      <c r="E225" s="128" t="s">
        <v>304</v>
      </c>
      <c r="F225" s="129" t="s">
        <v>305</v>
      </c>
      <c r="G225" s="130" t="s">
        <v>226</v>
      </c>
      <c r="H225" s="131">
        <v>998</v>
      </c>
      <c r="I225" s="132"/>
      <c r="J225" s="133">
        <f>ROUND(I225*H225,2)</f>
        <v>0</v>
      </c>
      <c r="K225" s="129" t="s">
        <v>123</v>
      </c>
      <c r="L225" s="155"/>
      <c r="M225" s="160"/>
      <c r="T225" s="161"/>
      <c r="AT225" s="156" t="s">
        <v>230</v>
      </c>
      <c r="AU225" s="156" t="s">
        <v>88</v>
      </c>
      <c r="AV225" s="12" t="s">
        <v>88</v>
      </c>
      <c r="AW225" s="12" t="s">
        <v>32</v>
      </c>
      <c r="AX225" s="12" t="s">
        <v>78</v>
      </c>
      <c r="AY225" s="156" t="s">
        <v>117</v>
      </c>
    </row>
    <row r="226" spans="2:65" s="13" customFormat="1">
      <c r="B226" s="31"/>
      <c r="C226" s="1"/>
      <c r="D226" s="140" t="s">
        <v>126</v>
      </c>
      <c r="E226" s="1"/>
      <c r="F226" s="141" t="s">
        <v>307</v>
      </c>
      <c r="G226" s="1"/>
      <c r="H226" s="1"/>
      <c r="I226" s="142"/>
      <c r="J226" s="1"/>
      <c r="K226" s="1"/>
      <c r="L226" s="162"/>
      <c r="M226" s="166"/>
      <c r="T226" s="167"/>
      <c r="AT226" s="163" t="s">
        <v>230</v>
      </c>
      <c r="AU226" s="163" t="s">
        <v>88</v>
      </c>
      <c r="AV226" s="13" t="s">
        <v>86</v>
      </c>
      <c r="AW226" s="13" t="s">
        <v>32</v>
      </c>
      <c r="AX226" s="13" t="s">
        <v>78</v>
      </c>
      <c r="AY226" s="163" t="s">
        <v>117</v>
      </c>
    </row>
    <row r="227" spans="2:65" s="12" customFormat="1" ht="22.5">
      <c r="B227" s="162"/>
      <c r="C227" s="13"/>
      <c r="D227" s="140" t="s">
        <v>230</v>
      </c>
      <c r="E227" s="163" t="s">
        <v>1</v>
      </c>
      <c r="F227" s="164" t="s">
        <v>308</v>
      </c>
      <c r="G227" s="13"/>
      <c r="H227" s="163" t="s">
        <v>1</v>
      </c>
      <c r="I227" s="165"/>
      <c r="J227" s="13"/>
      <c r="K227" s="13"/>
      <c r="L227" s="155"/>
      <c r="M227" s="160"/>
      <c r="T227" s="161"/>
      <c r="AT227" s="156" t="s">
        <v>230</v>
      </c>
      <c r="AU227" s="156" t="s">
        <v>88</v>
      </c>
      <c r="AV227" s="12" t="s">
        <v>88</v>
      </c>
      <c r="AW227" s="12" t="s">
        <v>32</v>
      </c>
      <c r="AX227" s="12" t="s">
        <v>78</v>
      </c>
      <c r="AY227" s="156" t="s">
        <v>117</v>
      </c>
    </row>
    <row r="228" spans="2:65" s="14" customFormat="1">
      <c r="B228" s="155"/>
      <c r="C228" s="12"/>
      <c r="D228" s="140" t="s">
        <v>230</v>
      </c>
      <c r="E228" s="156" t="s">
        <v>1</v>
      </c>
      <c r="F228" s="157" t="s">
        <v>309</v>
      </c>
      <c r="G228" s="12"/>
      <c r="H228" s="158">
        <v>548</v>
      </c>
      <c r="I228" s="159"/>
      <c r="J228" s="12"/>
      <c r="K228" s="12"/>
      <c r="L228" s="168"/>
      <c r="M228" s="173"/>
      <c r="T228" s="174"/>
      <c r="AT228" s="169" t="s">
        <v>230</v>
      </c>
      <c r="AU228" s="169" t="s">
        <v>88</v>
      </c>
      <c r="AV228" s="14" t="s">
        <v>124</v>
      </c>
      <c r="AW228" s="14" t="s">
        <v>32</v>
      </c>
      <c r="AX228" s="14" t="s">
        <v>86</v>
      </c>
      <c r="AY228" s="169" t="s">
        <v>117</v>
      </c>
    </row>
    <row r="229" spans="2:65" s="1" customFormat="1" ht="16.5" customHeight="1">
      <c r="B229" s="162"/>
      <c r="C229" s="13"/>
      <c r="D229" s="140" t="s">
        <v>230</v>
      </c>
      <c r="E229" s="163" t="s">
        <v>1</v>
      </c>
      <c r="F229" s="164" t="s">
        <v>310</v>
      </c>
      <c r="G229" s="13"/>
      <c r="H229" s="163" t="s">
        <v>1</v>
      </c>
      <c r="I229" s="165"/>
      <c r="J229" s="13"/>
      <c r="K229" s="13"/>
      <c r="L229" s="31"/>
      <c r="M229" s="134" t="s">
        <v>1</v>
      </c>
      <c r="N229" s="135" t="s">
        <v>43</v>
      </c>
      <c r="P229" s="136" t="e">
        <f>O229*H229</f>
        <v>#VALUE!</v>
      </c>
      <c r="Q229" s="136">
        <v>0</v>
      </c>
      <c r="R229" s="136" t="e">
        <f>Q229*H229</f>
        <v>#VALUE!</v>
      </c>
      <c r="S229" s="136">
        <v>0</v>
      </c>
      <c r="T229" s="137" t="e">
        <f>S229*H229</f>
        <v>#VALUE!</v>
      </c>
      <c r="AR229" s="138" t="s">
        <v>124</v>
      </c>
      <c r="AT229" s="138" t="s">
        <v>119</v>
      </c>
      <c r="AU229" s="138" t="s">
        <v>88</v>
      </c>
      <c r="AY229" s="16" t="s">
        <v>117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6" t="s">
        <v>86</v>
      </c>
      <c r="BK229" s="139" t="e">
        <f>ROUND(I229*H229,2)</f>
        <v>#VALUE!</v>
      </c>
      <c r="BL229" s="16" t="s">
        <v>124</v>
      </c>
      <c r="BM229" s="138" t="s">
        <v>306</v>
      </c>
    </row>
    <row r="230" spans="2:65" s="1" customFormat="1">
      <c r="B230" s="155"/>
      <c r="C230" s="12"/>
      <c r="D230" s="140" t="s">
        <v>230</v>
      </c>
      <c r="E230" s="156" t="s">
        <v>1</v>
      </c>
      <c r="F230" s="157" t="s">
        <v>311</v>
      </c>
      <c r="G230" s="12"/>
      <c r="H230" s="158">
        <v>450</v>
      </c>
      <c r="I230" s="159"/>
      <c r="J230" s="12"/>
      <c r="K230" s="12"/>
      <c r="L230" s="31"/>
      <c r="M230" s="143"/>
      <c r="T230" s="55"/>
      <c r="AT230" s="16" t="s">
        <v>126</v>
      </c>
      <c r="AU230" s="16" t="s">
        <v>88</v>
      </c>
    </row>
    <row r="231" spans="2:65" s="13" customFormat="1">
      <c r="B231" s="168"/>
      <c r="C231" s="14"/>
      <c r="D231" s="140" t="s">
        <v>230</v>
      </c>
      <c r="E231" s="169" t="s">
        <v>1</v>
      </c>
      <c r="F231" s="170" t="s">
        <v>247</v>
      </c>
      <c r="G231" s="14"/>
      <c r="H231" s="171">
        <v>998</v>
      </c>
      <c r="I231" s="172"/>
      <c r="J231" s="14"/>
      <c r="K231" s="14"/>
      <c r="L231" s="162"/>
      <c r="M231" s="166"/>
      <c r="T231" s="167"/>
      <c r="AT231" s="163" t="s">
        <v>230</v>
      </c>
      <c r="AU231" s="163" t="s">
        <v>88</v>
      </c>
      <c r="AV231" s="13" t="s">
        <v>86</v>
      </c>
      <c r="AW231" s="13" t="s">
        <v>32</v>
      </c>
      <c r="AX231" s="13" t="s">
        <v>78</v>
      </c>
      <c r="AY231" s="163" t="s">
        <v>117</v>
      </c>
    </row>
    <row r="232" spans="2:65" s="12" customFormat="1" ht="12">
      <c r="B232" s="31"/>
      <c r="C232" s="127" t="s">
        <v>312</v>
      </c>
      <c r="D232" s="127" t="s">
        <v>119</v>
      </c>
      <c r="E232" s="128" t="s">
        <v>313</v>
      </c>
      <c r="F232" s="129" t="s">
        <v>314</v>
      </c>
      <c r="G232" s="130" t="s">
        <v>226</v>
      </c>
      <c r="H232" s="131">
        <v>1790</v>
      </c>
      <c r="I232" s="132"/>
      <c r="J232" s="133">
        <f>ROUND(I232*H232,2)</f>
        <v>0</v>
      </c>
      <c r="K232" s="129" t="s">
        <v>123</v>
      </c>
      <c r="L232" s="155"/>
      <c r="M232" s="160"/>
      <c r="T232" s="161"/>
      <c r="AT232" s="156" t="s">
        <v>230</v>
      </c>
      <c r="AU232" s="156" t="s">
        <v>88</v>
      </c>
      <c r="AV232" s="12" t="s">
        <v>88</v>
      </c>
      <c r="AW232" s="12" t="s">
        <v>32</v>
      </c>
      <c r="AX232" s="12" t="s">
        <v>78</v>
      </c>
      <c r="AY232" s="156" t="s">
        <v>117</v>
      </c>
    </row>
    <row r="233" spans="2:65" s="13" customFormat="1">
      <c r="B233" s="31"/>
      <c r="C233" s="1"/>
      <c r="D233" s="140" t="s">
        <v>126</v>
      </c>
      <c r="E233" s="1"/>
      <c r="F233" s="141" t="s">
        <v>316</v>
      </c>
      <c r="G233" s="1"/>
      <c r="H233" s="1"/>
      <c r="I233" s="142"/>
      <c r="J233" s="1"/>
      <c r="K233" s="1"/>
      <c r="L233" s="162"/>
      <c r="M233" s="166"/>
      <c r="T233" s="167"/>
      <c r="AT233" s="163" t="s">
        <v>230</v>
      </c>
      <c r="AU233" s="163" t="s">
        <v>88</v>
      </c>
      <c r="AV233" s="13" t="s">
        <v>86</v>
      </c>
      <c r="AW233" s="13" t="s">
        <v>32</v>
      </c>
      <c r="AX233" s="13" t="s">
        <v>78</v>
      </c>
      <c r="AY233" s="163" t="s">
        <v>117</v>
      </c>
    </row>
    <row r="234" spans="2:65" s="12" customFormat="1" ht="22.5">
      <c r="B234" s="162"/>
      <c r="C234" s="13"/>
      <c r="D234" s="140" t="s">
        <v>230</v>
      </c>
      <c r="E234" s="163" t="s">
        <v>1</v>
      </c>
      <c r="F234" s="164" t="s">
        <v>317</v>
      </c>
      <c r="G234" s="13"/>
      <c r="H234" s="163" t="s">
        <v>1</v>
      </c>
      <c r="I234" s="165"/>
      <c r="J234" s="13"/>
      <c r="K234" s="13"/>
      <c r="L234" s="155"/>
      <c r="M234" s="160"/>
      <c r="T234" s="161"/>
      <c r="AT234" s="156" t="s">
        <v>230</v>
      </c>
      <c r="AU234" s="156" t="s">
        <v>88</v>
      </c>
      <c r="AV234" s="12" t="s">
        <v>88</v>
      </c>
      <c r="AW234" s="12" t="s">
        <v>32</v>
      </c>
      <c r="AX234" s="12" t="s">
        <v>78</v>
      </c>
      <c r="AY234" s="156" t="s">
        <v>117</v>
      </c>
    </row>
    <row r="235" spans="2:65" s="14" customFormat="1">
      <c r="B235" s="155"/>
      <c r="C235" s="12"/>
      <c r="D235" s="140" t="s">
        <v>230</v>
      </c>
      <c r="E235" s="156" t="s">
        <v>1</v>
      </c>
      <c r="F235" s="157" t="s">
        <v>318</v>
      </c>
      <c r="G235" s="12"/>
      <c r="H235" s="158">
        <v>1790</v>
      </c>
      <c r="I235" s="159"/>
      <c r="J235" s="12"/>
      <c r="K235" s="12"/>
      <c r="L235" s="168"/>
      <c r="M235" s="173"/>
      <c r="T235" s="174"/>
      <c r="AT235" s="169" t="s">
        <v>230</v>
      </c>
      <c r="AU235" s="169" t="s">
        <v>88</v>
      </c>
      <c r="AV235" s="14" t="s">
        <v>124</v>
      </c>
      <c r="AW235" s="14" t="s">
        <v>32</v>
      </c>
      <c r="AX235" s="14" t="s">
        <v>86</v>
      </c>
      <c r="AY235" s="169" t="s">
        <v>117</v>
      </c>
    </row>
    <row r="236" spans="2:65" s="1" customFormat="1" ht="21.75" customHeight="1">
      <c r="B236" s="31"/>
      <c r="C236" s="127" t="s">
        <v>319</v>
      </c>
      <c r="D236" s="127" t="s">
        <v>119</v>
      </c>
      <c r="E236" s="128" t="s">
        <v>320</v>
      </c>
      <c r="F236" s="129" t="s">
        <v>321</v>
      </c>
      <c r="G236" s="130" t="s">
        <v>226</v>
      </c>
      <c r="H236" s="131">
        <v>499</v>
      </c>
      <c r="I236" s="132"/>
      <c r="J236" s="133">
        <f>ROUND(I236*H236,2)</f>
        <v>0</v>
      </c>
      <c r="K236" s="129" t="s">
        <v>123</v>
      </c>
      <c r="L236" s="31"/>
      <c r="M236" s="134" t="s">
        <v>1</v>
      </c>
      <c r="N236" s="135" t="s">
        <v>43</v>
      </c>
      <c r="P236" s="136">
        <f>O236*H236</f>
        <v>0</v>
      </c>
      <c r="Q236" s="136">
        <v>0</v>
      </c>
      <c r="R236" s="136">
        <f>Q236*H236</f>
        <v>0</v>
      </c>
      <c r="S236" s="136">
        <v>0</v>
      </c>
      <c r="T236" s="137">
        <f>S236*H236</f>
        <v>0</v>
      </c>
      <c r="AR236" s="138" t="s">
        <v>124</v>
      </c>
      <c r="AT236" s="138" t="s">
        <v>119</v>
      </c>
      <c r="AU236" s="138" t="s">
        <v>88</v>
      </c>
      <c r="AY236" s="16" t="s">
        <v>117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6" t="s">
        <v>86</v>
      </c>
      <c r="BK236" s="139">
        <f>ROUND(I236*H236,2)</f>
        <v>0</v>
      </c>
      <c r="BL236" s="16" t="s">
        <v>124</v>
      </c>
      <c r="BM236" s="138" t="s">
        <v>315</v>
      </c>
    </row>
    <row r="237" spans="2:65" s="1" customFormat="1" ht="19.5">
      <c r="B237" s="31"/>
      <c r="D237" s="140" t="s">
        <v>126</v>
      </c>
      <c r="F237" s="141" t="s">
        <v>323</v>
      </c>
      <c r="I237" s="142"/>
      <c r="L237" s="31"/>
      <c r="M237" s="143"/>
      <c r="T237" s="55"/>
      <c r="AT237" s="16" t="s">
        <v>126</v>
      </c>
      <c r="AU237" s="16" t="s">
        <v>88</v>
      </c>
    </row>
    <row r="238" spans="2:65" s="13" customFormat="1">
      <c r="B238" s="162"/>
      <c r="D238" s="140" t="s">
        <v>230</v>
      </c>
      <c r="E238" s="163" t="s">
        <v>1</v>
      </c>
      <c r="F238" s="164" t="s">
        <v>324</v>
      </c>
      <c r="H238" s="163" t="s">
        <v>1</v>
      </c>
      <c r="I238" s="165"/>
      <c r="L238" s="162"/>
      <c r="M238" s="166"/>
      <c r="T238" s="167"/>
      <c r="AT238" s="163" t="s">
        <v>230</v>
      </c>
      <c r="AU238" s="163" t="s">
        <v>88</v>
      </c>
      <c r="AV238" s="13" t="s">
        <v>86</v>
      </c>
      <c r="AW238" s="13" t="s">
        <v>32</v>
      </c>
      <c r="AX238" s="13" t="s">
        <v>78</v>
      </c>
      <c r="AY238" s="163" t="s">
        <v>117</v>
      </c>
    </row>
    <row r="239" spans="2:65" s="12" customFormat="1">
      <c r="B239" s="155"/>
      <c r="D239" s="140" t="s">
        <v>230</v>
      </c>
      <c r="E239" s="156" t="s">
        <v>1</v>
      </c>
      <c r="F239" s="157" t="s">
        <v>244</v>
      </c>
      <c r="H239" s="158">
        <v>274</v>
      </c>
      <c r="I239" s="159"/>
      <c r="L239" s="155"/>
      <c r="M239" s="160"/>
      <c r="T239" s="161"/>
      <c r="AT239" s="156" t="s">
        <v>230</v>
      </c>
      <c r="AU239" s="156" t="s">
        <v>88</v>
      </c>
      <c r="AV239" s="12" t="s">
        <v>88</v>
      </c>
      <c r="AW239" s="12" t="s">
        <v>32</v>
      </c>
      <c r="AX239" s="12" t="s">
        <v>86</v>
      </c>
      <c r="AY239" s="156" t="s">
        <v>117</v>
      </c>
    </row>
    <row r="240" spans="2:65" s="1" customFormat="1" ht="24.2" customHeight="1">
      <c r="B240" s="162"/>
      <c r="C240" s="13"/>
      <c r="D240" s="140" t="s">
        <v>230</v>
      </c>
      <c r="E240" s="163" t="s">
        <v>1</v>
      </c>
      <c r="F240" s="164" t="s">
        <v>245</v>
      </c>
      <c r="G240" s="13"/>
      <c r="H240" s="163" t="s">
        <v>1</v>
      </c>
      <c r="I240" s="165"/>
      <c r="J240" s="13"/>
      <c r="K240" s="13"/>
      <c r="L240" s="31"/>
      <c r="M240" s="134" t="s">
        <v>1</v>
      </c>
      <c r="N240" s="135" t="s">
        <v>43</v>
      </c>
      <c r="P240" s="136" t="e">
        <f>O240*H240</f>
        <v>#VALUE!</v>
      </c>
      <c r="Q240" s="136">
        <v>0</v>
      </c>
      <c r="R240" s="136" t="e">
        <f>Q240*H240</f>
        <v>#VALUE!</v>
      </c>
      <c r="S240" s="136">
        <v>0</v>
      </c>
      <c r="T240" s="137" t="e">
        <f>S240*H240</f>
        <v>#VALUE!</v>
      </c>
      <c r="AR240" s="138" t="s">
        <v>124</v>
      </c>
      <c r="AT240" s="138" t="s">
        <v>119</v>
      </c>
      <c r="AU240" s="138" t="s">
        <v>88</v>
      </c>
      <c r="AY240" s="16" t="s">
        <v>117</v>
      </c>
      <c r="BE240" s="139">
        <f>IF(N240="základní",J240,0)</f>
        <v>0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6" t="s">
        <v>86</v>
      </c>
      <c r="BK240" s="139" t="e">
        <f>ROUND(I240*H240,2)</f>
        <v>#VALUE!</v>
      </c>
      <c r="BL240" s="16" t="s">
        <v>124</v>
      </c>
      <c r="BM240" s="138" t="s">
        <v>322</v>
      </c>
    </row>
    <row r="241" spans="2:65" s="1" customFormat="1">
      <c r="B241" s="155"/>
      <c r="C241" s="12"/>
      <c r="D241" s="140" t="s">
        <v>230</v>
      </c>
      <c r="E241" s="156" t="s">
        <v>1</v>
      </c>
      <c r="F241" s="157" t="s">
        <v>246</v>
      </c>
      <c r="G241" s="12"/>
      <c r="H241" s="158">
        <v>225</v>
      </c>
      <c r="I241" s="159"/>
      <c r="J241" s="12"/>
      <c r="K241" s="12"/>
      <c r="L241" s="31"/>
      <c r="M241" s="143"/>
      <c r="T241" s="55"/>
      <c r="AT241" s="16" t="s">
        <v>126</v>
      </c>
      <c r="AU241" s="16" t="s">
        <v>88</v>
      </c>
    </row>
    <row r="242" spans="2:65" s="13" customFormat="1">
      <c r="B242" s="168"/>
      <c r="C242" s="14"/>
      <c r="D242" s="140" t="s">
        <v>230</v>
      </c>
      <c r="E242" s="169" t="s">
        <v>1</v>
      </c>
      <c r="F242" s="170" t="s">
        <v>247</v>
      </c>
      <c r="G242" s="14"/>
      <c r="H242" s="171">
        <v>499</v>
      </c>
      <c r="I242" s="172"/>
      <c r="J242" s="14"/>
      <c r="K242" s="14"/>
      <c r="L242" s="162"/>
      <c r="M242" s="166"/>
      <c r="T242" s="167"/>
      <c r="AT242" s="163" t="s">
        <v>230</v>
      </c>
      <c r="AU242" s="163" t="s">
        <v>88</v>
      </c>
      <c r="AV242" s="13" t="s">
        <v>86</v>
      </c>
      <c r="AW242" s="13" t="s">
        <v>32</v>
      </c>
      <c r="AX242" s="13" t="s">
        <v>78</v>
      </c>
      <c r="AY242" s="163" t="s">
        <v>117</v>
      </c>
    </row>
    <row r="243" spans="2:65" s="12" customFormat="1" ht="12">
      <c r="B243" s="31"/>
      <c r="C243" s="145" t="s">
        <v>325</v>
      </c>
      <c r="D243" s="145" t="s">
        <v>212</v>
      </c>
      <c r="E243" s="146" t="s">
        <v>326</v>
      </c>
      <c r="F243" s="147" t="s">
        <v>327</v>
      </c>
      <c r="G243" s="148" t="s">
        <v>328</v>
      </c>
      <c r="H243" s="149">
        <v>14.97</v>
      </c>
      <c r="I243" s="150"/>
      <c r="J243" s="151">
        <f>ROUND(I243*H243,2)</f>
        <v>0</v>
      </c>
      <c r="K243" s="147" t="s">
        <v>1</v>
      </c>
      <c r="L243" s="155"/>
      <c r="M243" s="160"/>
      <c r="T243" s="161"/>
      <c r="AT243" s="156" t="s">
        <v>230</v>
      </c>
      <c r="AU243" s="156" t="s">
        <v>88</v>
      </c>
      <c r="AV243" s="12" t="s">
        <v>88</v>
      </c>
      <c r="AW243" s="12" t="s">
        <v>32</v>
      </c>
      <c r="AX243" s="12" t="s">
        <v>78</v>
      </c>
      <c r="AY243" s="156" t="s">
        <v>117</v>
      </c>
    </row>
    <row r="244" spans="2:65" s="13" customFormat="1">
      <c r="B244" s="31"/>
      <c r="C244" s="1"/>
      <c r="D244" s="140" t="s">
        <v>126</v>
      </c>
      <c r="E244" s="1"/>
      <c r="F244" s="141" t="s">
        <v>327</v>
      </c>
      <c r="G244" s="1"/>
      <c r="H244" s="1"/>
      <c r="I244" s="142"/>
      <c r="J244" s="1"/>
      <c r="K244" s="1"/>
      <c r="L244" s="162"/>
      <c r="M244" s="166"/>
      <c r="T244" s="167"/>
      <c r="AT244" s="163" t="s">
        <v>230</v>
      </c>
      <c r="AU244" s="163" t="s">
        <v>88</v>
      </c>
      <c r="AV244" s="13" t="s">
        <v>86</v>
      </c>
      <c r="AW244" s="13" t="s">
        <v>32</v>
      </c>
      <c r="AX244" s="13" t="s">
        <v>78</v>
      </c>
      <c r="AY244" s="163" t="s">
        <v>117</v>
      </c>
    </row>
    <row r="245" spans="2:65" s="12" customFormat="1" ht="68.25">
      <c r="B245" s="31"/>
      <c r="C245" s="1"/>
      <c r="D245" s="140" t="s">
        <v>128</v>
      </c>
      <c r="E245" s="1"/>
      <c r="F245" s="144" t="s">
        <v>330</v>
      </c>
      <c r="G245" s="1"/>
      <c r="H245" s="1"/>
      <c r="I245" s="142"/>
      <c r="J245" s="1"/>
      <c r="K245" s="1"/>
      <c r="L245" s="155"/>
      <c r="M245" s="160"/>
      <c r="T245" s="161"/>
      <c r="AT245" s="156" t="s">
        <v>230</v>
      </c>
      <c r="AU245" s="156" t="s">
        <v>88</v>
      </c>
      <c r="AV245" s="12" t="s">
        <v>88</v>
      </c>
      <c r="AW245" s="12" t="s">
        <v>32</v>
      </c>
      <c r="AX245" s="12" t="s">
        <v>78</v>
      </c>
      <c r="AY245" s="156" t="s">
        <v>117</v>
      </c>
    </row>
    <row r="246" spans="2:65" s="14" customFormat="1">
      <c r="B246" s="155"/>
      <c r="C246" s="12"/>
      <c r="D246" s="140" t="s">
        <v>230</v>
      </c>
      <c r="E246" s="156" t="s">
        <v>1</v>
      </c>
      <c r="F246" s="157" t="s">
        <v>331</v>
      </c>
      <c r="G246" s="12"/>
      <c r="H246" s="158">
        <v>14.97</v>
      </c>
      <c r="I246" s="159"/>
      <c r="J246" s="12"/>
      <c r="K246" s="12"/>
      <c r="L246" s="168"/>
      <c r="M246" s="173"/>
      <c r="T246" s="174"/>
      <c r="AT246" s="169" t="s">
        <v>230</v>
      </c>
      <c r="AU246" s="169" t="s">
        <v>88</v>
      </c>
      <c r="AV246" s="14" t="s">
        <v>124</v>
      </c>
      <c r="AW246" s="14" t="s">
        <v>32</v>
      </c>
      <c r="AX246" s="14" t="s">
        <v>86</v>
      </c>
      <c r="AY246" s="169" t="s">
        <v>117</v>
      </c>
    </row>
    <row r="247" spans="2:65" s="1" customFormat="1" ht="16.5" customHeight="1">
      <c r="B247" s="31"/>
      <c r="C247" s="127" t="s">
        <v>332</v>
      </c>
      <c r="D247" s="127" t="s">
        <v>119</v>
      </c>
      <c r="E247" s="128" t="s">
        <v>333</v>
      </c>
      <c r="F247" s="129" t="s">
        <v>334</v>
      </c>
      <c r="G247" s="130" t="s">
        <v>226</v>
      </c>
      <c r="H247" s="131">
        <v>421</v>
      </c>
      <c r="I247" s="132"/>
      <c r="J247" s="133">
        <f>ROUND(I247*H247,2)</f>
        <v>0</v>
      </c>
      <c r="K247" s="129" t="s">
        <v>123</v>
      </c>
      <c r="L247" s="152"/>
      <c r="M247" s="153" t="s">
        <v>1</v>
      </c>
      <c r="N247" s="154" t="s">
        <v>43</v>
      </c>
      <c r="P247" s="136">
        <f>O247*H247</f>
        <v>0</v>
      </c>
      <c r="Q247" s="136">
        <v>1E-3</v>
      </c>
      <c r="R247" s="136">
        <f>Q247*H247</f>
        <v>0.42099999999999999</v>
      </c>
      <c r="S247" s="136">
        <v>0</v>
      </c>
      <c r="T247" s="137">
        <f>S247*H247</f>
        <v>0</v>
      </c>
      <c r="AR247" s="138" t="s">
        <v>164</v>
      </c>
      <c r="AT247" s="138" t="s">
        <v>212</v>
      </c>
      <c r="AU247" s="138" t="s">
        <v>88</v>
      </c>
      <c r="AY247" s="16" t="s">
        <v>117</v>
      </c>
      <c r="BE247" s="139">
        <f>IF(N247="základní",J247,0)</f>
        <v>0</v>
      </c>
      <c r="BF247" s="139">
        <f>IF(N247="snížená",J247,0)</f>
        <v>0</v>
      </c>
      <c r="BG247" s="139">
        <f>IF(N247="zákl. přenesená",J247,0)</f>
        <v>0</v>
      </c>
      <c r="BH247" s="139">
        <f>IF(N247="sníž. přenesená",J247,0)</f>
        <v>0</v>
      </c>
      <c r="BI247" s="139">
        <f>IF(N247="nulová",J247,0)</f>
        <v>0</v>
      </c>
      <c r="BJ247" s="16" t="s">
        <v>86</v>
      </c>
      <c r="BK247" s="139">
        <f>ROUND(I247*H247,2)</f>
        <v>0</v>
      </c>
      <c r="BL247" s="16" t="s">
        <v>124</v>
      </c>
      <c r="BM247" s="138" t="s">
        <v>329</v>
      </c>
    </row>
    <row r="248" spans="2:65" s="1" customFormat="1" ht="19.5">
      <c r="B248" s="31"/>
      <c r="D248" s="140" t="s">
        <v>126</v>
      </c>
      <c r="F248" s="141" t="s">
        <v>334</v>
      </c>
      <c r="I248" s="142"/>
      <c r="L248" s="31"/>
      <c r="M248" s="143"/>
      <c r="T248" s="55"/>
      <c r="AT248" s="16" t="s">
        <v>126</v>
      </c>
      <c r="AU248" s="16" t="s">
        <v>88</v>
      </c>
    </row>
    <row r="249" spans="2:65" s="1" customFormat="1" ht="12">
      <c r="B249" s="31"/>
      <c r="C249" s="145" t="s">
        <v>336</v>
      </c>
      <c r="D249" s="145" t="s">
        <v>212</v>
      </c>
      <c r="E249" s="146" t="s">
        <v>337</v>
      </c>
      <c r="F249" s="147" t="s">
        <v>338</v>
      </c>
      <c r="G249" s="148" t="s">
        <v>226</v>
      </c>
      <c r="H249" s="149">
        <v>463.1</v>
      </c>
      <c r="I249" s="150"/>
      <c r="J249" s="151">
        <f>ROUND(I249*H249,2)</f>
        <v>0</v>
      </c>
      <c r="K249" s="147" t="s">
        <v>1</v>
      </c>
      <c r="L249" s="31"/>
      <c r="M249" s="143"/>
      <c r="T249" s="55"/>
      <c r="AT249" s="16" t="s">
        <v>128</v>
      </c>
      <c r="AU249" s="16" t="s">
        <v>88</v>
      </c>
    </row>
    <row r="250" spans="2:65" s="12" customFormat="1">
      <c r="B250" s="31"/>
      <c r="C250" s="1"/>
      <c r="D250" s="140" t="s">
        <v>126</v>
      </c>
      <c r="E250" s="1"/>
      <c r="F250" s="141" t="s">
        <v>338</v>
      </c>
      <c r="G250" s="1"/>
      <c r="H250" s="1"/>
      <c r="I250" s="142"/>
      <c r="J250" s="1"/>
      <c r="K250" s="1"/>
      <c r="L250" s="155"/>
      <c r="M250" s="160"/>
      <c r="T250" s="161"/>
      <c r="AT250" s="156" t="s">
        <v>230</v>
      </c>
      <c r="AU250" s="156" t="s">
        <v>88</v>
      </c>
      <c r="AV250" s="12" t="s">
        <v>88</v>
      </c>
      <c r="AW250" s="12" t="s">
        <v>32</v>
      </c>
      <c r="AX250" s="12" t="s">
        <v>86</v>
      </c>
      <c r="AY250" s="156" t="s">
        <v>117</v>
      </c>
    </row>
    <row r="251" spans="2:65" s="1" customFormat="1" ht="24.2" customHeight="1">
      <c r="B251" s="155"/>
      <c r="C251" s="12"/>
      <c r="D251" s="140" t="s">
        <v>230</v>
      </c>
      <c r="E251" s="12"/>
      <c r="F251" s="157" t="s">
        <v>340</v>
      </c>
      <c r="G251" s="12"/>
      <c r="H251" s="158">
        <v>463.1</v>
      </c>
      <c r="I251" s="159"/>
      <c r="J251" s="12"/>
      <c r="K251" s="12"/>
      <c r="L251" s="31"/>
      <c r="M251" s="134" t="s">
        <v>1</v>
      </c>
      <c r="N251" s="135" t="s">
        <v>43</v>
      </c>
      <c r="P251" s="136">
        <f>O251*H251</f>
        <v>0</v>
      </c>
      <c r="Q251" s="136">
        <v>0</v>
      </c>
      <c r="R251" s="136">
        <f>Q251*H251</f>
        <v>0</v>
      </c>
      <c r="S251" s="136">
        <v>0</v>
      </c>
      <c r="T251" s="137">
        <f>S251*H251</f>
        <v>0</v>
      </c>
      <c r="AR251" s="138" t="s">
        <v>124</v>
      </c>
      <c r="AT251" s="138" t="s">
        <v>119</v>
      </c>
      <c r="AU251" s="138" t="s">
        <v>88</v>
      </c>
      <c r="AY251" s="16" t="s">
        <v>117</v>
      </c>
      <c r="BE251" s="139">
        <f>IF(N251="základní",J251,0)</f>
        <v>0</v>
      </c>
      <c r="BF251" s="139">
        <f>IF(N251="snížená",J251,0)</f>
        <v>0</v>
      </c>
      <c r="BG251" s="139">
        <f>IF(N251="zákl. přenesená",J251,0)</f>
        <v>0</v>
      </c>
      <c r="BH251" s="139">
        <f>IF(N251="sníž. přenesená",J251,0)</f>
        <v>0</v>
      </c>
      <c r="BI251" s="139">
        <f>IF(N251="nulová",J251,0)</f>
        <v>0</v>
      </c>
      <c r="BJ251" s="16" t="s">
        <v>86</v>
      </c>
      <c r="BK251" s="139">
        <f>ROUND(I251*H251,2)</f>
        <v>0</v>
      </c>
      <c r="BL251" s="16" t="s">
        <v>124</v>
      </c>
      <c r="BM251" s="138" t="s">
        <v>335</v>
      </c>
    </row>
    <row r="252" spans="2:65" s="1" customFormat="1" ht="12">
      <c r="B252" s="31"/>
      <c r="C252" s="127" t="s">
        <v>341</v>
      </c>
      <c r="D252" s="127" t="s">
        <v>119</v>
      </c>
      <c r="E252" s="128" t="s">
        <v>342</v>
      </c>
      <c r="F252" s="129" t="s">
        <v>343</v>
      </c>
      <c r="G252" s="130" t="s">
        <v>226</v>
      </c>
      <c r="H252" s="131">
        <v>239</v>
      </c>
      <c r="I252" s="132"/>
      <c r="J252" s="133">
        <f>ROUND(I252*H252,2)</f>
        <v>0</v>
      </c>
      <c r="K252" s="129" t="s">
        <v>123</v>
      </c>
      <c r="L252" s="31"/>
      <c r="M252" s="143"/>
      <c r="T252" s="55"/>
      <c r="AT252" s="16" t="s">
        <v>126</v>
      </c>
      <c r="AU252" s="16" t="s">
        <v>88</v>
      </c>
    </row>
    <row r="253" spans="2:65" s="1" customFormat="1" ht="16.5" customHeight="1">
      <c r="B253" s="31"/>
      <c r="D253" s="140" t="s">
        <v>126</v>
      </c>
      <c r="F253" s="141" t="s">
        <v>345</v>
      </c>
      <c r="I253" s="142"/>
      <c r="L253" s="152"/>
      <c r="M253" s="153" t="s">
        <v>1</v>
      </c>
      <c r="N253" s="154" t="s">
        <v>43</v>
      </c>
      <c r="P253" s="136">
        <f>O253*H253</f>
        <v>0</v>
      </c>
      <c r="Q253" s="136">
        <v>4.0000000000000002E-4</v>
      </c>
      <c r="R253" s="136">
        <f>Q253*H253</f>
        <v>0</v>
      </c>
      <c r="S253" s="136">
        <v>0</v>
      </c>
      <c r="T253" s="137">
        <f>S253*H253</f>
        <v>0</v>
      </c>
      <c r="AR253" s="138" t="s">
        <v>164</v>
      </c>
      <c r="AT253" s="138" t="s">
        <v>212</v>
      </c>
      <c r="AU253" s="138" t="s">
        <v>88</v>
      </c>
      <c r="AY253" s="16" t="s">
        <v>117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6" t="s">
        <v>86</v>
      </c>
      <c r="BK253" s="139">
        <f>ROUND(I253*H253,2)</f>
        <v>0</v>
      </c>
      <c r="BL253" s="16" t="s">
        <v>124</v>
      </c>
      <c r="BM253" s="138" t="s">
        <v>339</v>
      </c>
    </row>
    <row r="254" spans="2:65" s="1" customFormat="1" ht="24">
      <c r="B254" s="31"/>
      <c r="C254" s="127" t="s">
        <v>346</v>
      </c>
      <c r="D254" s="127" t="s">
        <v>119</v>
      </c>
      <c r="E254" s="128" t="s">
        <v>347</v>
      </c>
      <c r="F254" s="129" t="s">
        <v>348</v>
      </c>
      <c r="G254" s="130" t="s">
        <v>226</v>
      </c>
      <c r="H254" s="131">
        <v>895</v>
      </c>
      <c r="I254" s="132"/>
      <c r="J254" s="133">
        <f>ROUND(I254*H254,2)</f>
        <v>0</v>
      </c>
      <c r="K254" s="129" t="s">
        <v>123</v>
      </c>
      <c r="L254" s="31"/>
      <c r="M254" s="143"/>
      <c r="T254" s="55"/>
      <c r="AT254" s="16" t="s">
        <v>126</v>
      </c>
      <c r="AU254" s="16" t="s">
        <v>88</v>
      </c>
    </row>
    <row r="255" spans="2:65" s="12" customFormat="1" ht="19.5">
      <c r="B255" s="31"/>
      <c r="C255" s="1"/>
      <c r="D255" s="140" t="s">
        <v>126</v>
      </c>
      <c r="E255" s="1"/>
      <c r="F255" s="141" t="s">
        <v>350</v>
      </c>
      <c r="G255" s="1"/>
      <c r="H255" s="1"/>
      <c r="I255" s="142"/>
      <c r="J255" s="1"/>
      <c r="K255" s="1"/>
      <c r="L255" s="155"/>
      <c r="M255" s="160"/>
      <c r="T255" s="161"/>
      <c r="AT255" s="156" t="s">
        <v>230</v>
      </c>
      <c r="AU255" s="156" t="s">
        <v>88</v>
      </c>
      <c r="AV255" s="12" t="s">
        <v>88</v>
      </c>
      <c r="AW255" s="12" t="s">
        <v>4</v>
      </c>
      <c r="AX255" s="12" t="s">
        <v>86</v>
      </c>
      <c r="AY255" s="156" t="s">
        <v>117</v>
      </c>
    </row>
    <row r="256" spans="2:65" s="1" customFormat="1" ht="21.75" customHeight="1">
      <c r="B256" s="31"/>
      <c r="C256" s="145" t="s">
        <v>351</v>
      </c>
      <c r="D256" s="145" t="s">
        <v>212</v>
      </c>
      <c r="E256" s="146" t="s">
        <v>352</v>
      </c>
      <c r="F256" s="147" t="s">
        <v>353</v>
      </c>
      <c r="G256" s="148" t="s">
        <v>328</v>
      </c>
      <c r="H256" s="149">
        <v>26.85</v>
      </c>
      <c r="I256" s="150"/>
      <c r="J256" s="151">
        <f>ROUND(I256*H256,2)</f>
        <v>0</v>
      </c>
      <c r="K256" s="147" t="s">
        <v>1</v>
      </c>
      <c r="L256" s="31"/>
      <c r="M256" s="134" t="s">
        <v>1</v>
      </c>
      <c r="N256" s="135" t="s">
        <v>43</v>
      </c>
      <c r="P256" s="136">
        <f>O256*H256</f>
        <v>0</v>
      </c>
      <c r="Q256" s="136">
        <v>3.7969999999999997E-2</v>
      </c>
      <c r="R256" s="136">
        <f>Q256*H256</f>
        <v>1.0194945</v>
      </c>
      <c r="S256" s="136">
        <v>0</v>
      </c>
      <c r="T256" s="137">
        <f>S256*H256</f>
        <v>0</v>
      </c>
      <c r="AR256" s="138" t="s">
        <v>124</v>
      </c>
      <c r="AT256" s="138" t="s">
        <v>119</v>
      </c>
      <c r="AU256" s="138" t="s">
        <v>88</v>
      </c>
      <c r="AY256" s="16" t="s">
        <v>117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6" t="s">
        <v>86</v>
      </c>
      <c r="BK256" s="139">
        <f>ROUND(I256*H256,2)</f>
        <v>0</v>
      </c>
      <c r="BL256" s="16" t="s">
        <v>124</v>
      </c>
      <c r="BM256" s="138" t="s">
        <v>344</v>
      </c>
    </row>
    <row r="257" spans="2:65" s="1" customFormat="1">
      <c r="B257" s="31"/>
      <c r="D257" s="140" t="s">
        <v>126</v>
      </c>
      <c r="F257" s="141" t="s">
        <v>353</v>
      </c>
      <c r="I257" s="142"/>
      <c r="L257" s="31"/>
      <c r="M257" s="143"/>
      <c r="T257" s="55"/>
      <c r="AT257" s="16" t="s">
        <v>126</v>
      </c>
      <c r="AU257" s="16" t="s">
        <v>88</v>
      </c>
    </row>
    <row r="258" spans="2:65" s="1" customFormat="1" ht="24.2" customHeight="1">
      <c r="B258" s="31"/>
      <c r="D258" s="140" t="s">
        <v>128</v>
      </c>
      <c r="F258" s="144" t="s">
        <v>355</v>
      </c>
      <c r="I258" s="142"/>
      <c r="L258" s="31"/>
      <c r="M258" s="134" t="s">
        <v>1</v>
      </c>
      <c r="N258" s="135" t="s">
        <v>43</v>
      </c>
      <c r="P258" s="136">
        <f>O258*H258</f>
        <v>0</v>
      </c>
      <c r="Q258" s="136">
        <v>0</v>
      </c>
      <c r="R258" s="136">
        <f>Q258*H258</f>
        <v>0</v>
      </c>
      <c r="S258" s="136">
        <v>0</v>
      </c>
      <c r="T258" s="137">
        <f>S258*H258</f>
        <v>0</v>
      </c>
      <c r="AR258" s="138" t="s">
        <v>124</v>
      </c>
      <c r="AT258" s="138" t="s">
        <v>119</v>
      </c>
      <c r="AU258" s="138" t="s">
        <v>88</v>
      </c>
      <c r="AY258" s="16" t="s">
        <v>117</v>
      </c>
      <c r="BE258" s="139">
        <f>IF(N258="základní",J258,0)</f>
        <v>0</v>
      </c>
      <c r="BF258" s="139">
        <f>IF(N258="snížená",J258,0)</f>
        <v>0</v>
      </c>
      <c r="BG258" s="139">
        <f>IF(N258="zákl. přenesená",J258,0)</f>
        <v>0</v>
      </c>
      <c r="BH258" s="139">
        <f>IF(N258="sníž. přenesená",J258,0)</f>
        <v>0</v>
      </c>
      <c r="BI258" s="139">
        <f>IF(N258="nulová",J258,0)</f>
        <v>0</v>
      </c>
      <c r="BJ258" s="16" t="s">
        <v>86</v>
      </c>
      <c r="BK258" s="139">
        <f>ROUND(I258*H258,2)</f>
        <v>0</v>
      </c>
      <c r="BL258" s="16" t="s">
        <v>124</v>
      </c>
      <c r="BM258" s="138" t="s">
        <v>349</v>
      </c>
    </row>
    <row r="259" spans="2:65" s="1" customFormat="1">
      <c r="B259" s="155"/>
      <c r="C259" s="12"/>
      <c r="D259" s="140" t="s">
        <v>230</v>
      </c>
      <c r="E259" s="156" t="s">
        <v>1</v>
      </c>
      <c r="F259" s="157" t="s">
        <v>356</v>
      </c>
      <c r="G259" s="12"/>
      <c r="H259" s="158">
        <v>26.85</v>
      </c>
      <c r="I259" s="159"/>
      <c r="J259" s="12"/>
      <c r="K259" s="12"/>
      <c r="L259" s="31"/>
      <c r="M259" s="143"/>
      <c r="T259" s="55"/>
      <c r="AT259" s="16" t="s">
        <v>126</v>
      </c>
      <c r="AU259" s="16" t="s">
        <v>88</v>
      </c>
    </row>
    <row r="260" spans="2:65" s="1" customFormat="1" ht="16.5" customHeight="1">
      <c r="B260" s="31"/>
      <c r="C260" s="127" t="s">
        <v>341</v>
      </c>
      <c r="D260" s="127" t="s">
        <v>119</v>
      </c>
      <c r="E260" s="128" t="s">
        <v>357</v>
      </c>
      <c r="F260" s="129" t="s">
        <v>358</v>
      </c>
      <c r="G260" s="130" t="s">
        <v>226</v>
      </c>
      <c r="H260" s="131">
        <v>499</v>
      </c>
      <c r="I260" s="132"/>
      <c r="J260" s="133">
        <f>ROUND(I260*H260,2)</f>
        <v>0</v>
      </c>
      <c r="K260" s="129" t="s">
        <v>123</v>
      </c>
      <c r="L260" s="152"/>
      <c r="M260" s="153" t="s">
        <v>1</v>
      </c>
      <c r="N260" s="154" t="s">
        <v>43</v>
      </c>
      <c r="P260" s="136">
        <f>O260*H260</f>
        <v>0</v>
      </c>
      <c r="Q260" s="136">
        <v>1E-3</v>
      </c>
      <c r="R260" s="136">
        <f>Q260*H260</f>
        <v>0.499</v>
      </c>
      <c r="S260" s="136">
        <v>0</v>
      </c>
      <c r="T260" s="137">
        <f>S260*H260</f>
        <v>0</v>
      </c>
      <c r="AR260" s="138" t="s">
        <v>164</v>
      </c>
      <c r="AT260" s="138" t="s">
        <v>212</v>
      </c>
      <c r="AU260" s="138" t="s">
        <v>88</v>
      </c>
      <c r="AY260" s="16" t="s">
        <v>117</v>
      </c>
      <c r="BE260" s="139">
        <f>IF(N260="základní",J260,0)</f>
        <v>0</v>
      </c>
      <c r="BF260" s="139">
        <f>IF(N260="snížená",J260,0)</f>
        <v>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6" t="s">
        <v>86</v>
      </c>
      <c r="BK260" s="139">
        <f>ROUND(I260*H260,2)</f>
        <v>0</v>
      </c>
      <c r="BL260" s="16" t="s">
        <v>124</v>
      </c>
      <c r="BM260" s="138" t="s">
        <v>354</v>
      </c>
    </row>
    <row r="261" spans="2:65" s="1" customFormat="1" ht="19.5">
      <c r="B261" s="31"/>
      <c r="D261" s="140" t="s">
        <v>126</v>
      </c>
      <c r="F261" s="141" t="s">
        <v>360</v>
      </c>
      <c r="I261" s="142"/>
      <c r="L261" s="31"/>
      <c r="M261" s="143"/>
      <c r="T261" s="55"/>
      <c r="AT261" s="16" t="s">
        <v>126</v>
      </c>
      <c r="AU261" s="16" t="s">
        <v>88</v>
      </c>
    </row>
    <row r="262" spans="2:65" s="1" customFormat="1">
      <c r="B262" s="155"/>
      <c r="C262" s="12"/>
      <c r="D262" s="140" t="s">
        <v>230</v>
      </c>
      <c r="E262" s="156" t="s">
        <v>1</v>
      </c>
      <c r="F262" s="157" t="s">
        <v>361</v>
      </c>
      <c r="G262" s="12"/>
      <c r="H262" s="158">
        <v>499</v>
      </c>
      <c r="I262" s="159"/>
      <c r="J262" s="12"/>
      <c r="K262" s="12"/>
      <c r="L262" s="31"/>
      <c r="M262" s="143"/>
      <c r="T262" s="55"/>
      <c r="AT262" s="16" t="s">
        <v>128</v>
      </c>
      <c r="AU262" s="16" t="s">
        <v>88</v>
      </c>
    </row>
    <row r="263" spans="2:65" s="12" customFormat="1" ht="24">
      <c r="B263" s="31"/>
      <c r="C263" s="127" t="s">
        <v>362</v>
      </c>
      <c r="D263" s="127" t="s">
        <v>119</v>
      </c>
      <c r="E263" s="128" t="s">
        <v>363</v>
      </c>
      <c r="F263" s="129" t="s">
        <v>364</v>
      </c>
      <c r="G263" s="130" t="s">
        <v>226</v>
      </c>
      <c r="H263" s="131">
        <v>895</v>
      </c>
      <c r="I263" s="132"/>
      <c r="J263" s="133">
        <f>ROUND(I263*H263,2)</f>
        <v>0</v>
      </c>
      <c r="K263" s="129" t="s">
        <v>123</v>
      </c>
      <c r="L263" s="155"/>
      <c r="M263" s="160"/>
      <c r="T263" s="161"/>
      <c r="AT263" s="156" t="s">
        <v>230</v>
      </c>
      <c r="AU263" s="156" t="s">
        <v>88</v>
      </c>
      <c r="AV263" s="12" t="s">
        <v>88</v>
      </c>
      <c r="AW263" s="12" t="s">
        <v>32</v>
      </c>
      <c r="AX263" s="12" t="s">
        <v>86</v>
      </c>
      <c r="AY263" s="156" t="s">
        <v>117</v>
      </c>
    </row>
    <row r="264" spans="2:65" s="1" customFormat="1" ht="24.2" customHeight="1">
      <c r="B264" s="31"/>
      <c r="D264" s="140" t="s">
        <v>126</v>
      </c>
      <c r="F264" s="141" t="s">
        <v>366</v>
      </c>
      <c r="I264" s="142"/>
      <c r="L264" s="31"/>
      <c r="M264" s="134" t="s">
        <v>1</v>
      </c>
      <c r="N264" s="135" t="s">
        <v>43</v>
      </c>
      <c r="P264" s="136">
        <f>O264*H264</f>
        <v>0</v>
      </c>
      <c r="Q264" s="136">
        <v>0</v>
      </c>
      <c r="R264" s="136">
        <f>Q264*H264</f>
        <v>0</v>
      </c>
      <c r="S264" s="136">
        <v>0</v>
      </c>
      <c r="T264" s="137">
        <f>S264*H264</f>
        <v>0</v>
      </c>
      <c r="AR264" s="138" t="s">
        <v>124</v>
      </c>
      <c r="AT264" s="138" t="s">
        <v>119</v>
      </c>
      <c r="AU264" s="138" t="s">
        <v>88</v>
      </c>
      <c r="AY264" s="16" t="s">
        <v>117</v>
      </c>
      <c r="BE264" s="139">
        <f>IF(N264="základní",J264,0)</f>
        <v>0</v>
      </c>
      <c r="BF264" s="139">
        <f>IF(N264="snížená",J264,0)</f>
        <v>0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6" t="s">
        <v>86</v>
      </c>
      <c r="BK264" s="139">
        <f>ROUND(I264*H264,2)</f>
        <v>0</v>
      </c>
      <c r="BL264" s="16" t="s">
        <v>124</v>
      </c>
      <c r="BM264" s="138" t="s">
        <v>359</v>
      </c>
    </row>
    <row r="265" spans="2:65" s="1" customFormat="1" ht="24">
      <c r="B265" s="31"/>
      <c r="C265" s="127" t="s">
        <v>367</v>
      </c>
      <c r="D265" s="127" t="s">
        <v>119</v>
      </c>
      <c r="E265" s="128" t="s">
        <v>368</v>
      </c>
      <c r="F265" s="129" t="s">
        <v>369</v>
      </c>
      <c r="G265" s="130" t="s">
        <v>122</v>
      </c>
      <c r="H265" s="131">
        <v>7</v>
      </c>
      <c r="I265" s="132"/>
      <c r="J265" s="133">
        <f>ROUND(I265*H265,2)</f>
        <v>0</v>
      </c>
      <c r="K265" s="129" t="s">
        <v>255</v>
      </c>
      <c r="L265" s="31"/>
      <c r="M265" s="143"/>
      <c r="T265" s="55"/>
      <c r="AT265" s="16" t="s">
        <v>126</v>
      </c>
      <c r="AU265" s="16" t="s">
        <v>88</v>
      </c>
    </row>
    <row r="266" spans="2:65" s="12" customFormat="1" ht="29.25">
      <c r="B266" s="31"/>
      <c r="C266" s="1"/>
      <c r="D266" s="140" t="s">
        <v>126</v>
      </c>
      <c r="E266" s="1"/>
      <c r="F266" s="141" t="s">
        <v>371</v>
      </c>
      <c r="G266" s="1"/>
      <c r="H266" s="1"/>
      <c r="I266" s="142"/>
      <c r="J266" s="1"/>
      <c r="K266" s="1"/>
      <c r="L266" s="155"/>
      <c r="M266" s="160"/>
      <c r="T266" s="161"/>
      <c r="AT266" s="156" t="s">
        <v>230</v>
      </c>
      <c r="AU266" s="156" t="s">
        <v>88</v>
      </c>
      <c r="AV266" s="12" t="s">
        <v>88</v>
      </c>
      <c r="AW266" s="12" t="s">
        <v>32</v>
      </c>
      <c r="AX266" s="12" t="s">
        <v>86</v>
      </c>
      <c r="AY266" s="156" t="s">
        <v>117</v>
      </c>
    </row>
    <row r="267" spans="2:65" s="1" customFormat="1" ht="24.2" customHeight="1">
      <c r="B267" s="31"/>
      <c r="C267" s="127" t="s">
        <v>372</v>
      </c>
      <c r="D267" s="127" t="s">
        <v>119</v>
      </c>
      <c r="E267" s="128" t="s">
        <v>373</v>
      </c>
      <c r="F267" s="129" t="s">
        <v>374</v>
      </c>
      <c r="G267" s="130" t="s">
        <v>122</v>
      </c>
      <c r="H267" s="131">
        <v>7</v>
      </c>
      <c r="I267" s="132"/>
      <c r="J267" s="133">
        <f>ROUND(I267*H267,2)</f>
        <v>0</v>
      </c>
      <c r="K267" s="129" t="s">
        <v>123</v>
      </c>
      <c r="L267" s="31"/>
      <c r="M267" s="134" t="s">
        <v>1</v>
      </c>
      <c r="N267" s="135" t="s">
        <v>43</v>
      </c>
      <c r="P267" s="136">
        <f>O267*H267</f>
        <v>0</v>
      </c>
      <c r="Q267" s="136">
        <v>0</v>
      </c>
      <c r="R267" s="136">
        <f>Q267*H267</f>
        <v>0</v>
      </c>
      <c r="S267" s="136">
        <v>0</v>
      </c>
      <c r="T267" s="137">
        <f>S267*H267</f>
        <v>0</v>
      </c>
      <c r="AR267" s="138" t="s">
        <v>124</v>
      </c>
      <c r="AT267" s="138" t="s">
        <v>119</v>
      </c>
      <c r="AU267" s="138" t="s">
        <v>88</v>
      </c>
      <c r="AY267" s="16" t="s">
        <v>117</v>
      </c>
      <c r="BE267" s="139">
        <f>IF(N267="základní",J267,0)</f>
        <v>0</v>
      </c>
      <c r="BF267" s="139">
        <f>IF(N267="snížená",J267,0)</f>
        <v>0</v>
      </c>
      <c r="BG267" s="139">
        <f>IF(N267="zákl. přenesená",J267,0)</f>
        <v>0</v>
      </c>
      <c r="BH267" s="139">
        <f>IF(N267="sníž. přenesená",J267,0)</f>
        <v>0</v>
      </c>
      <c r="BI267" s="139">
        <f>IF(N267="nulová",J267,0)</f>
        <v>0</v>
      </c>
      <c r="BJ267" s="16" t="s">
        <v>86</v>
      </c>
      <c r="BK267" s="139">
        <f>ROUND(I267*H267,2)</f>
        <v>0</v>
      </c>
      <c r="BL267" s="16" t="s">
        <v>124</v>
      </c>
      <c r="BM267" s="138" t="s">
        <v>365</v>
      </c>
    </row>
    <row r="268" spans="2:65" s="1" customFormat="1" ht="29.25">
      <c r="B268" s="31"/>
      <c r="D268" s="140" t="s">
        <v>126</v>
      </c>
      <c r="F268" s="141" t="s">
        <v>376</v>
      </c>
      <c r="I268" s="142"/>
      <c r="L268" s="31"/>
      <c r="M268" s="143"/>
      <c r="T268" s="55"/>
      <c r="AT268" s="16" t="s">
        <v>126</v>
      </c>
      <c r="AU268" s="16" t="s">
        <v>88</v>
      </c>
    </row>
    <row r="269" spans="2:65" s="1" customFormat="1" ht="33" customHeight="1">
      <c r="B269" s="31"/>
      <c r="C269" s="127" t="s">
        <v>377</v>
      </c>
      <c r="D269" s="127" t="s">
        <v>119</v>
      </c>
      <c r="E269" s="128" t="s">
        <v>378</v>
      </c>
      <c r="F269" s="129" t="s">
        <v>379</v>
      </c>
      <c r="G269" s="130" t="s">
        <v>122</v>
      </c>
      <c r="H269" s="131">
        <v>7</v>
      </c>
      <c r="I269" s="132"/>
      <c r="J269" s="133">
        <f>ROUND(I269*H269,2)</f>
        <v>0</v>
      </c>
      <c r="K269" s="129" t="s">
        <v>255</v>
      </c>
      <c r="L269" s="31"/>
      <c r="M269" s="134" t="s">
        <v>1</v>
      </c>
      <c r="N269" s="135" t="s">
        <v>43</v>
      </c>
      <c r="P269" s="136">
        <f>O269*H269</f>
        <v>0</v>
      </c>
      <c r="Q269" s="136">
        <v>0</v>
      </c>
      <c r="R269" s="136">
        <f>Q269*H269</f>
        <v>0</v>
      </c>
      <c r="S269" s="136">
        <v>0</v>
      </c>
      <c r="T269" s="137">
        <f>S269*H269</f>
        <v>0</v>
      </c>
      <c r="AR269" s="138" t="s">
        <v>124</v>
      </c>
      <c r="AT269" s="138" t="s">
        <v>119</v>
      </c>
      <c r="AU269" s="138" t="s">
        <v>88</v>
      </c>
      <c r="AY269" s="16" t="s">
        <v>117</v>
      </c>
      <c r="BE269" s="139">
        <f>IF(N269="základní",J269,0)</f>
        <v>0</v>
      </c>
      <c r="BF269" s="139">
        <f>IF(N269="snížená",J269,0)</f>
        <v>0</v>
      </c>
      <c r="BG269" s="139">
        <f>IF(N269="zákl. přenesená",J269,0)</f>
        <v>0</v>
      </c>
      <c r="BH269" s="139">
        <f>IF(N269="sníž. přenesená",J269,0)</f>
        <v>0</v>
      </c>
      <c r="BI269" s="139">
        <f>IF(N269="nulová",J269,0)</f>
        <v>0</v>
      </c>
      <c r="BJ269" s="16" t="s">
        <v>86</v>
      </c>
      <c r="BK269" s="139">
        <f>ROUND(I269*H269,2)</f>
        <v>0</v>
      </c>
      <c r="BL269" s="16" t="s">
        <v>124</v>
      </c>
      <c r="BM269" s="138" t="s">
        <v>370</v>
      </c>
    </row>
    <row r="270" spans="2:65" s="1" customFormat="1" ht="29.25">
      <c r="B270" s="31"/>
      <c r="D270" s="140" t="s">
        <v>126</v>
      </c>
      <c r="F270" s="141" t="s">
        <v>381</v>
      </c>
      <c r="I270" s="142"/>
      <c r="L270" s="31"/>
      <c r="M270" s="143"/>
      <c r="T270" s="55"/>
      <c r="AT270" s="16" t="s">
        <v>126</v>
      </c>
      <c r="AU270" s="16" t="s">
        <v>88</v>
      </c>
    </row>
    <row r="271" spans="2:65" s="1" customFormat="1" ht="37.9" customHeight="1">
      <c r="B271" s="31"/>
      <c r="C271" s="127" t="s">
        <v>382</v>
      </c>
      <c r="D271" s="127" t="s">
        <v>119</v>
      </c>
      <c r="E271" s="128" t="s">
        <v>383</v>
      </c>
      <c r="F271" s="129" t="s">
        <v>384</v>
      </c>
      <c r="G271" s="130" t="s">
        <v>122</v>
      </c>
      <c r="H271" s="131">
        <v>7</v>
      </c>
      <c r="I271" s="132"/>
      <c r="J271" s="133">
        <f>ROUND(I271*H271,2)</f>
        <v>0</v>
      </c>
      <c r="K271" s="129" t="s">
        <v>123</v>
      </c>
      <c r="L271" s="31"/>
      <c r="M271" s="134" t="s">
        <v>1</v>
      </c>
      <c r="N271" s="135" t="s">
        <v>43</v>
      </c>
      <c r="P271" s="136">
        <f>O271*H271</f>
        <v>0</v>
      </c>
      <c r="Q271" s="136">
        <v>0</v>
      </c>
      <c r="R271" s="136">
        <f>Q271*H271</f>
        <v>0</v>
      </c>
      <c r="S271" s="136">
        <v>0</v>
      </c>
      <c r="T271" s="137">
        <f>S271*H271</f>
        <v>0</v>
      </c>
      <c r="AR271" s="138" t="s">
        <v>124</v>
      </c>
      <c r="AT271" s="138" t="s">
        <v>119</v>
      </c>
      <c r="AU271" s="138" t="s">
        <v>88</v>
      </c>
      <c r="AY271" s="16" t="s">
        <v>117</v>
      </c>
      <c r="BE271" s="139">
        <f>IF(N271="základní",J271,0)</f>
        <v>0</v>
      </c>
      <c r="BF271" s="139">
        <f>IF(N271="snížená",J271,0)</f>
        <v>0</v>
      </c>
      <c r="BG271" s="139">
        <f>IF(N271="zákl. přenesená",J271,0)</f>
        <v>0</v>
      </c>
      <c r="BH271" s="139">
        <f>IF(N271="sníž. přenesená",J271,0)</f>
        <v>0</v>
      </c>
      <c r="BI271" s="139">
        <f>IF(N271="nulová",J271,0)</f>
        <v>0</v>
      </c>
      <c r="BJ271" s="16" t="s">
        <v>86</v>
      </c>
      <c r="BK271" s="139">
        <f>ROUND(I271*H271,2)</f>
        <v>0</v>
      </c>
      <c r="BL271" s="16" t="s">
        <v>124</v>
      </c>
      <c r="BM271" s="138" t="s">
        <v>375</v>
      </c>
    </row>
    <row r="272" spans="2:65" s="1" customFormat="1" ht="19.5">
      <c r="B272" s="31"/>
      <c r="D272" s="140" t="s">
        <v>126</v>
      </c>
      <c r="F272" s="141" t="s">
        <v>386</v>
      </c>
      <c r="I272" s="142"/>
      <c r="L272" s="31"/>
      <c r="M272" s="143"/>
      <c r="T272" s="55"/>
      <c r="AT272" s="16" t="s">
        <v>126</v>
      </c>
      <c r="AU272" s="16" t="s">
        <v>88</v>
      </c>
    </row>
    <row r="273" spans="2:65" s="1" customFormat="1" ht="24.2" customHeight="1">
      <c r="B273" s="31"/>
      <c r="C273" s="145" t="s">
        <v>387</v>
      </c>
      <c r="D273" s="145" t="s">
        <v>212</v>
      </c>
      <c r="E273" s="146" t="s">
        <v>388</v>
      </c>
      <c r="F273" s="147" t="s">
        <v>389</v>
      </c>
      <c r="G273" s="148" t="s">
        <v>122</v>
      </c>
      <c r="H273" s="149">
        <v>3</v>
      </c>
      <c r="I273" s="150"/>
      <c r="J273" s="151">
        <f>ROUND(I273*H273,2)</f>
        <v>0</v>
      </c>
      <c r="K273" s="147" t="s">
        <v>1</v>
      </c>
      <c r="L273" s="31"/>
      <c r="M273" s="134" t="s">
        <v>1</v>
      </c>
      <c r="N273" s="135" t="s">
        <v>43</v>
      </c>
      <c r="P273" s="136">
        <f>O273*H273</f>
        <v>0</v>
      </c>
      <c r="Q273" s="136">
        <v>0</v>
      </c>
      <c r="R273" s="136">
        <f>Q273*H273</f>
        <v>0</v>
      </c>
      <c r="S273" s="136">
        <v>0</v>
      </c>
      <c r="T273" s="137">
        <f>S273*H273</f>
        <v>0</v>
      </c>
      <c r="AR273" s="138" t="s">
        <v>124</v>
      </c>
      <c r="AT273" s="138" t="s">
        <v>119</v>
      </c>
      <c r="AU273" s="138" t="s">
        <v>88</v>
      </c>
      <c r="AY273" s="16" t="s">
        <v>117</v>
      </c>
      <c r="BE273" s="139">
        <f>IF(N273="základní",J273,0)</f>
        <v>0</v>
      </c>
      <c r="BF273" s="139">
        <f>IF(N273="snížená",J273,0)</f>
        <v>0</v>
      </c>
      <c r="BG273" s="139">
        <f>IF(N273="zákl. přenesená",J273,0)</f>
        <v>0</v>
      </c>
      <c r="BH273" s="139">
        <f>IF(N273="sníž. přenesená",J273,0)</f>
        <v>0</v>
      </c>
      <c r="BI273" s="139">
        <f>IF(N273="nulová",J273,0)</f>
        <v>0</v>
      </c>
      <c r="BJ273" s="16" t="s">
        <v>86</v>
      </c>
      <c r="BK273" s="139">
        <f>ROUND(I273*H273,2)</f>
        <v>0</v>
      </c>
      <c r="BL273" s="16" t="s">
        <v>124</v>
      </c>
      <c r="BM273" s="138" t="s">
        <v>380</v>
      </c>
    </row>
    <row r="274" spans="2:65" s="1" customFormat="1">
      <c r="B274" s="31"/>
      <c r="D274" s="140" t="s">
        <v>126</v>
      </c>
      <c r="F274" s="141" t="s">
        <v>391</v>
      </c>
      <c r="I274" s="142"/>
      <c r="L274" s="31"/>
      <c r="M274" s="143"/>
      <c r="T274" s="55"/>
      <c r="AT274" s="16" t="s">
        <v>126</v>
      </c>
      <c r="AU274" s="16" t="s">
        <v>88</v>
      </c>
    </row>
    <row r="275" spans="2:65" s="1" customFormat="1" ht="33" customHeight="1">
      <c r="B275" s="31"/>
      <c r="C275" s="145" t="s">
        <v>392</v>
      </c>
      <c r="D275" s="145" t="s">
        <v>212</v>
      </c>
      <c r="E275" s="146" t="s">
        <v>393</v>
      </c>
      <c r="F275" s="147" t="s">
        <v>394</v>
      </c>
      <c r="G275" s="148" t="s">
        <v>122</v>
      </c>
      <c r="H275" s="149">
        <v>3</v>
      </c>
      <c r="I275" s="150"/>
      <c r="J275" s="151">
        <f>ROUND(I275*H275,2)</f>
        <v>0</v>
      </c>
      <c r="K275" s="147" t="s">
        <v>1</v>
      </c>
      <c r="L275" s="31"/>
      <c r="M275" s="134" t="s">
        <v>1</v>
      </c>
      <c r="N275" s="135" t="s">
        <v>43</v>
      </c>
      <c r="P275" s="136">
        <f>O275*H275</f>
        <v>0</v>
      </c>
      <c r="Q275" s="136">
        <v>0</v>
      </c>
      <c r="R275" s="136">
        <f>Q275*H275</f>
        <v>0</v>
      </c>
      <c r="S275" s="136">
        <v>0</v>
      </c>
      <c r="T275" s="137">
        <f>S275*H275</f>
        <v>0</v>
      </c>
      <c r="AR275" s="138" t="s">
        <v>124</v>
      </c>
      <c r="AT275" s="138" t="s">
        <v>119</v>
      </c>
      <c r="AU275" s="138" t="s">
        <v>88</v>
      </c>
      <c r="AY275" s="16" t="s">
        <v>117</v>
      </c>
      <c r="BE275" s="139">
        <f>IF(N275="základní",J275,0)</f>
        <v>0</v>
      </c>
      <c r="BF275" s="139">
        <f>IF(N275="snížená",J275,0)</f>
        <v>0</v>
      </c>
      <c r="BG275" s="139">
        <f>IF(N275="zákl. přenesená",J275,0)</f>
        <v>0</v>
      </c>
      <c r="BH275" s="139">
        <f>IF(N275="sníž. přenesená",J275,0)</f>
        <v>0</v>
      </c>
      <c r="BI275" s="139">
        <f>IF(N275="nulová",J275,0)</f>
        <v>0</v>
      </c>
      <c r="BJ275" s="16" t="s">
        <v>86</v>
      </c>
      <c r="BK275" s="139">
        <f>ROUND(I275*H275,2)</f>
        <v>0</v>
      </c>
      <c r="BL275" s="16" t="s">
        <v>124</v>
      </c>
      <c r="BM275" s="138" t="s">
        <v>385</v>
      </c>
    </row>
    <row r="276" spans="2:65" s="1" customFormat="1" ht="19.5">
      <c r="B276" s="31"/>
      <c r="D276" s="140" t="s">
        <v>126</v>
      </c>
      <c r="F276" s="141" t="s">
        <v>394</v>
      </c>
      <c r="I276" s="142"/>
      <c r="L276" s="31"/>
      <c r="M276" s="143"/>
      <c r="T276" s="55"/>
      <c r="AT276" s="16" t="s">
        <v>126</v>
      </c>
      <c r="AU276" s="16" t="s">
        <v>88</v>
      </c>
    </row>
    <row r="277" spans="2:65" s="1" customFormat="1" ht="21.75" customHeight="1">
      <c r="B277" s="31"/>
      <c r="C277" s="145" t="s">
        <v>396</v>
      </c>
      <c r="D277" s="145" t="s">
        <v>212</v>
      </c>
      <c r="E277" s="146" t="s">
        <v>397</v>
      </c>
      <c r="F277" s="147" t="s">
        <v>398</v>
      </c>
      <c r="G277" s="148" t="s">
        <v>122</v>
      </c>
      <c r="H277" s="149">
        <v>1</v>
      </c>
      <c r="I277" s="150"/>
      <c r="J277" s="151">
        <f>ROUND(I277*H277,2)</f>
        <v>0</v>
      </c>
      <c r="K277" s="147" t="s">
        <v>1</v>
      </c>
      <c r="L277" s="152"/>
      <c r="M277" s="153" t="s">
        <v>1</v>
      </c>
      <c r="N277" s="154" t="s">
        <v>43</v>
      </c>
      <c r="P277" s="136">
        <f>O277*H277</f>
        <v>0</v>
      </c>
      <c r="Q277" s="136">
        <v>5.5E-2</v>
      </c>
      <c r="R277" s="136">
        <f>Q277*H277</f>
        <v>5.5E-2</v>
      </c>
      <c r="S277" s="136">
        <v>0</v>
      </c>
      <c r="T277" s="137">
        <f>S277*H277</f>
        <v>0</v>
      </c>
      <c r="AR277" s="138" t="s">
        <v>164</v>
      </c>
      <c r="AT277" s="138" t="s">
        <v>212</v>
      </c>
      <c r="AU277" s="138" t="s">
        <v>88</v>
      </c>
      <c r="AY277" s="16" t="s">
        <v>117</v>
      </c>
      <c r="BE277" s="139">
        <f>IF(N277="základní",J277,0)</f>
        <v>0</v>
      </c>
      <c r="BF277" s="139">
        <f>IF(N277="snížená",J277,0)</f>
        <v>0</v>
      </c>
      <c r="BG277" s="139">
        <f>IF(N277="zákl. přenesená",J277,0)</f>
        <v>0</v>
      </c>
      <c r="BH277" s="139">
        <f>IF(N277="sníž. přenesená",J277,0)</f>
        <v>0</v>
      </c>
      <c r="BI277" s="139">
        <f>IF(N277="nulová",J277,0)</f>
        <v>0</v>
      </c>
      <c r="BJ277" s="16" t="s">
        <v>86</v>
      </c>
      <c r="BK277" s="139">
        <f>ROUND(I277*H277,2)</f>
        <v>0</v>
      </c>
      <c r="BL277" s="16" t="s">
        <v>124</v>
      </c>
      <c r="BM277" s="138" t="s">
        <v>390</v>
      </c>
    </row>
    <row r="278" spans="2:65" s="1" customFormat="1" ht="19.5">
      <c r="B278" s="31"/>
      <c r="D278" s="140" t="s">
        <v>126</v>
      </c>
      <c r="F278" s="141" t="s">
        <v>398</v>
      </c>
      <c r="I278" s="142"/>
      <c r="L278" s="31"/>
      <c r="M278" s="143"/>
      <c r="T278" s="55"/>
      <c r="AT278" s="16" t="s">
        <v>126</v>
      </c>
      <c r="AU278" s="16" t="s">
        <v>88</v>
      </c>
    </row>
    <row r="279" spans="2:65" s="1" customFormat="1" ht="24.2" customHeight="1">
      <c r="B279" s="31"/>
      <c r="C279" s="145" t="s">
        <v>400</v>
      </c>
      <c r="D279" s="145" t="s">
        <v>212</v>
      </c>
      <c r="E279" s="146" t="s">
        <v>401</v>
      </c>
      <c r="F279" s="147" t="s">
        <v>402</v>
      </c>
      <c r="G279" s="148" t="s">
        <v>122</v>
      </c>
      <c r="H279" s="149">
        <v>3</v>
      </c>
      <c r="I279" s="150"/>
      <c r="J279" s="151">
        <f>ROUND(I279*H279,2)</f>
        <v>0</v>
      </c>
      <c r="K279" s="147" t="s">
        <v>1</v>
      </c>
      <c r="L279" s="152"/>
      <c r="M279" s="153" t="s">
        <v>1</v>
      </c>
      <c r="N279" s="154" t="s">
        <v>43</v>
      </c>
      <c r="P279" s="136">
        <f>O279*H279</f>
        <v>0</v>
      </c>
      <c r="Q279" s="136">
        <v>5.5E-2</v>
      </c>
      <c r="R279" s="136">
        <f>Q279*H279</f>
        <v>0.16500000000000001</v>
      </c>
      <c r="S279" s="136">
        <v>0</v>
      </c>
      <c r="T279" s="137">
        <f>S279*H279</f>
        <v>0</v>
      </c>
      <c r="AR279" s="138" t="s">
        <v>164</v>
      </c>
      <c r="AT279" s="138" t="s">
        <v>212</v>
      </c>
      <c r="AU279" s="138" t="s">
        <v>88</v>
      </c>
      <c r="AY279" s="16" t="s">
        <v>117</v>
      </c>
      <c r="BE279" s="139">
        <f>IF(N279="základní",J279,0)</f>
        <v>0</v>
      </c>
      <c r="BF279" s="139">
        <f>IF(N279="snížená",J279,0)</f>
        <v>0</v>
      </c>
      <c r="BG279" s="139">
        <f>IF(N279="zákl. přenesená",J279,0)</f>
        <v>0</v>
      </c>
      <c r="BH279" s="139">
        <f>IF(N279="sníž. přenesená",J279,0)</f>
        <v>0</v>
      </c>
      <c r="BI279" s="139">
        <f>IF(N279="nulová",J279,0)</f>
        <v>0</v>
      </c>
      <c r="BJ279" s="16" t="s">
        <v>86</v>
      </c>
      <c r="BK279" s="139">
        <f>ROUND(I279*H279,2)</f>
        <v>0</v>
      </c>
      <c r="BL279" s="16" t="s">
        <v>124</v>
      </c>
      <c r="BM279" s="138" t="s">
        <v>395</v>
      </c>
    </row>
    <row r="280" spans="2:65" s="1" customFormat="1">
      <c r="B280" s="31"/>
      <c r="D280" s="140" t="s">
        <v>126</v>
      </c>
      <c r="F280" s="141" t="s">
        <v>402</v>
      </c>
      <c r="I280" s="142"/>
      <c r="L280" s="31"/>
      <c r="M280" s="143"/>
      <c r="T280" s="55"/>
      <c r="AT280" s="16" t="s">
        <v>126</v>
      </c>
      <c r="AU280" s="16" t="s">
        <v>88</v>
      </c>
    </row>
    <row r="281" spans="2:65" s="1" customFormat="1" ht="24.2" customHeight="1">
      <c r="B281" s="31"/>
      <c r="C281" s="145" t="s">
        <v>404</v>
      </c>
      <c r="D281" s="145" t="s">
        <v>212</v>
      </c>
      <c r="E281" s="146" t="s">
        <v>405</v>
      </c>
      <c r="F281" s="147" t="s">
        <v>406</v>
      </c>
      <c r="G281" s="148" t="s">
        <v>122</v>
      </c>
      <c r="H281" s="149">
        <v>3</v>
      </c>
      <c r="I281" s="150"/>
      <c r="J281" s="151">
        <f>ROUND(I281*H281,2)</f>
        <v>0</v>
      </c>
      <c r="K281" s="147" t="s">
        <v>1</v>
      </c>
      <c r="L281" s="152"/>
      <c r="M281" s="153" t="s">
        <v>1</v>
      </c>
      <c r="N281" s="154" t="s">
        <v>43</v>
      </c>
      <c r="P281" s="136">
        <f>O281*H281</f>
        <v>0</v>
      </c>
      <c r="Q281" s="136">
        <v>5.5E-2</v>
      </c>
      <c r="R281" s="136">
        <f>Q281*H281</f>
        <v>0.16500000000000001</v>
      </c>
      <c r="S281" s="136">
        <v>0</v>
      </c>
      <c r="T281" s="137">
        <f>S281*H281</f>
        <v>0</v>
      </c>
      <c r="AR281" s="138" t="s">
        <v>164</v>
      </c>
      <c r="AT281" s="138" t="s">
        <v>212</v>
      </c>
      <c r="AU281" s="138" t="s">
        <v>88</v>
      </c>
      <c r="AY281" s="16" t="s">
        <v>117</v>
      </c>
      <c r="BE281" s="139">
        <f>IF(N281="základní",J281,0)</f>
        <v>0</v>
      </c>
      <c r="BF281" s="139">
        <f>IF(N281="snížená",J281,0)</f>
        <v>0</v>
      </c>
      <c r="BG281" s="139">
        <f>IF(N281="zákl. přenesená",J281,0)</f>
        <v>0</v>
      </c>
      <c r="BH281" s="139">
        <f>IF(N281="sníž. přenesená",J281,0)</f>
        <v>0</v>
      </c>
      <c r="BI281" s="139">
        <f>IF(N281="nulová",J281,0)</f>
        <v>0</v>
      </c>
      <c r="BJ281" s="16" t="s">
        <v>86</v>
      </c>
      <c r="BK281" s="139">
        <f>ROUND(I281*H281,2)</f>
        <v>0</v>
      </c>
      <c r="BL281" s="16" t="s">
        <v>124</v>
      </c>
      <c r="BM281" s="138" t="s">
        <v>399</v>
      </c>
    </row>
    <row r="282" spans="2:65" s="1" customFormat="1">
      <c r="B282" s="31"/>
      <c r="D282" s="140" t="s">
        <v>126</v>
      </c>
      <c r="F282" s="141" t="s">
        <v>406</v>
      </c>
      <c r="I282" s="142"/>
      <c r="L282" s="31"/>
      <c r="M282" s="143"/>
      <c r="T282" s="55"/>
      <c r="AT282" s="16" t="s">
        <v>126</v>
      </c>
      <c r="AU282" s="16" t="s">
        <v>88</v>
      </c>
    </row>
    <row r="283" spans="2:65" s="1" customFormat="1" ht="24.2" customHeight="1">
      <c r="B283" s="31"/>
      <c r="C283" s="145" t="s">
        <v>408</v>
      </c>
      <c r="D283" s="145" t="s">
        <v>212</v>
      </c>
      <c r="E283" s="146" t="s">
        <v>409</v>
      </c>
      <c r="F283" s="147" t="s">
        <v>410</v>
      </c>
      <c r="G283" s="148" t="s">
        <v>122</v>
      </c>
      <c r="H283" s="149">
        <v>1</v>
      </c>
      <c r="I283" s="150"/>
      <c r="J283" s="151">
        <f>ROUND(I283*H283,2)</f>
        <v>0</v>
      </c>
      <c r="K283" s="147" t="s">
        <v>1</v>
      </c>
      <c r="L283" s="152"/>
      <c r="M283" s="153" t="s">
        <v>1</v>
      </c>
      <c r="N283" s="154" t="s">
        <v>43</v>
      </c>
      <c r="P283" s="136">
        <f>O283*H283</f>
        <v>0</v>
      </c>
      <c r="Q283" s="136">
        <v>5.5E-2</v>
      </c>
      <c r="R283" s="136">
        <f>Q283*H283</f>
        <v>5.5E-2</v>
      </c>
      <c r="S283" s="136">
        <v>0</v>
      </c>
      <c r="T283" s="137">
        <f>S283*H283</f>
        <v>0</v>
      </c>
      <c r="AR283" s="138" t="s">
        <v>164</v>
      </c>
      <c r="AT283" s="138" t="s">
        <v>212</v>
      </c>
      <c r="AU283" s="138" t="s">
        <v>88</v>
      </c>
      <c r="AY283" s="16" t="s">
        <v>117</v>
      </c>
      <c r="BE283" s="139">
        <f>IF(N283="základní",J283,0)</f>
        <v>0</v>
      </c>
      <c r="BF283" s="139">
        <f>IF(N283="snížená",J283,0)</f>
        <v>0</v>
      </c>
      <c r="BG283" s="139">
        <f>IF(N283="zákl. přenesená",J283,0)</f>
        <v>0</v>
      </c>
      <c r="BH283" s="139">
        <f>IF(N283="sníž. přenesená",J283,0)</f>
        <v>0</v>
      </c>
      <c r="BI283" s="139">
        <f>IF(N283="nulová",J283,0)</f>
        <v>0</v>
      </c>
      <c r="BJ283" s="16" t="s">
        <v>86</v>
      </c>
      <c r="BK283" s="139">
        <f>ROUND(I283*H283,2)</f>
        <v>0</v>
      </c>
      <c r="BL283" s="16" t="s">
        <v>124</v>
      </c>
      <c r="BM283" s="138" t="s">
        <v>403</v>
      </c>
    </row>
    <row r="284" spans="2:65" s="1" customFormat="1">
      <c r="B284" s="31"/>
      <c r="D284" s="140" t="s">
        <v>126</v>
      </c>
      <c r="F284" s="141" t="s">
        <v>410</v>
      </c>
      <c r="I284" s="142"/>
      <c r="L284" s="31"/>
      <c r="M284" s="143"/>
      <c r="T284" s="55"/>
      <c r="AT284" s="16" t="s">
        <v>126</v>
      </c>
      <c r="AU284" s="16" t="s">
        <v>88</v>
      </c>
    </row>
    <row r="285" spans="2:65" s="1" customFormat="1" ht="21.75" customHeight="1">
      <c r="B285" s="31"/>
      <c r="C285" s="127" t="s">
        <v>640</v>
      </c>
      <c r="D285" s="127" t="s">
        <v>119</v>
      </c>
      <c r="E285" s="128" t="s">
        <v>412</v>
      </c>
      <c r="F285" s="129" t="s">
        <v>413</v>
      </c>
      <c r="G285" s="130" t="s">
        <v>122</v>
      </c>
      <c r="H285" s="131">
        <v>20</v>
      </c>
      <c r="I285" s="132"/>
      <c r="J285" s="133">
        <f>ROUND(I285*H285,2)</f>
        <v>0</v>
      </c>
      <c r="K285" s="129" t="s">
        <v>123</v>
      </c>
      <c r="L285" s="152"/>
      <c r="M285" s="153" t="s">
        <v>1</v>
      </c>
      <c r="N285" s="154" t="s">
        <v>43</v>
      </c>
      <c r="P285" s="136">
        <f>O285*H285</f>
        <v>0</v>
      </c>
      <c r="Q285" s="136">
        <v>5.5E-2</v>
      </c>
      <c r="R285" s="136">
        <f>Q285*H285</f>
        <v>1.1000000000000001</v>
      </c>
      <c r="S285" s="136">
        <v>0</v>
      </c>
      <c r="T285" s="137">
        <f>S285*H285</f>
        <v>0</v>
      </c>
      <c r="AR285" s="138" t="s">
        <v>164</v>
      </c>
      <c r="AT285" s="138" t="s">
        <v>212</v>
      </c>
      <c r="AU285" s="138" t="s">
        <v>88</v>
      </c>
      <c r="AY285" s="16" t="s">
        <v>117</v>
      </c>
      <c r="BE285" s="139">
        <f>IF(N285="základní",J285,0)</f>
        <v>0</v>
      </c>
      <c r="BF285" s="139">
        <f>IF(N285="snížená",J285,0)</f>
        <v>0</v>
      </c>
      <c r="BG285" s="139">
        <f>IF(N285="zákl. přenesená",J285,0)</f>
        <v>0</v>
      </c>
      <c r="BH285" s="139">
        <f>IF(N285="sníž. přenesená",J285,0)</f>
        <v>0</v>
      </c>
      <c r="BI285" s="139">
        <f>IF(N285="nulová",J285,0)</f>
        <v>0</v>
      </c>
      <c r="BJ285" s="16" t="s">
        <v>86</v>
      </c>
      <c r="BK285" s="139">
        <f>ROUND(I285*H285,2)</f>
        <v>0</v>
      </c>
      <c r="BL285" s="16" t="s">
        <v>124</v>
      </c>
      <c r="BM285" s="138" t="s">
        <v>407</v>
      </c>
    </row>
    <row r="286" spans="2:65" s="1" customFormat="1" ht="29.25">
      <c r="B286" s="31"/>
      <c r="D286" s="140" t="s">
        <v>126</v>
      </c>
      <c r="F286" s="141" t="s">
        <v>415</v>
      </c>
      <c r="I286" s="142"/>
      <c r="L286" s="31"/>
      <c r="M286" s="143"/>
      <c r="T286" s="55"/>
      <c r="AT286" s="16" t="s">
        <v>126</v>
      </c>
      <c r="AU286" s="16" t="s">
        <v>88</v>
      </c>
    </row>
    <row r="287" spans="2:65" s="1" customFormat="1" ht="24.2" customHeight="1">
      <c r="B287" s="31"/>
      <c r="C287" s="127" t="s">
        <v>641</v>
      </c>
      <c r="D287" s="127" t="s">
        <v>119</v>
      </c>
      <c r="E287" s="128" t="s">
        <v>416</v>
      </c>
      <c r="F287" s="129" t="s">
        <v>417</v>
      </c>
      <c r="G287" s="130" t="s">
        <v>122</v>
      </c>
      <c r="H287" s="131">
        <v>20</v>
      </c>
      <c r="I287" s="132"/>
      <c r="J287" s="133">
        <f>ROUND(I287*H287,2)</f>
        <v>0</v>
      </c>
      <c r="K287" s="129" t="s">
        <v>123</v>
      </c>
      <c r="L287" s="152"/>
      <c r="M287" s="153" t="s">
        <v>1</v>
      </c>
      <c r="N287" s="154" t="s">
        <v>43</v>
      </c>
      <c r="P287" s="136">
        <f>O287*H287</f>
        <v>0</v>
      </c>
      <c r="Q287" s="136">
        <v>5.5E-2</v>
      </c>
      <c r="R287" s="136">
        <f>Q287*H287</f>
        <v>1.1000000000000001</v>
      </c>
      <c r="S287" s="136">
        <v>0</v>
      </c>
      <c r="T287" s="137">
        <f>S287*H287</f>
        <v>0</v>
      </c>
      <c r="AR287" s="138" t="s">
        <v>164</v>
      </c>
      <c r="AT287" s="138" t="s">
        <v>212</v>
      </c>
      <c r="AU287" s="138" t="s">
        <v>88</v>
      </c>
      <c r="AY287" s="16" t="s">
        <v>117</v>
      </c>
      <c r="BE287" s="139">
        <f>IF(N287="základní",J287,0)</f>
        <v>0</v>
      </c>
      <c r="BF287" s="139">
        <f>IF(N287="snížená",J287,0)</f>
        <v>0</v>
      </c>
      <c r="BG287" s="139">
        <f>IF(N287="zákl. přenesená",J287,0)</f>
        <v>0</v>
      </c>
      <c r="BH287" s="139">
        <f>IF(N287="sníž. přenesená",J287,0)</f>
        <v>0</v>
      </c>
      <c r="BI287" s="139">
        <f>IF(N287="nulová",J287,0)</f>
        <v>0</v>
      </c>
      <c r="BJ287" s="16" t="s">
        <v>86</v>
      </c>
      <c r="BK287" s="139">
        <f>ROUND(I287*H287,2)</f>
        <v>0</v>
      </c>
      <c r="BL287" s="16" t="s">
        <v>124</v>
      </c>
      <c r="BM287" s="138" t="s">
        <v>411</v>
      </c>
    </row>
    <row r="288" spans="2:65" s="1" customFormat="1" ht="19.5">
      <c r="B288" s="31"/>
      <c r="D288" s="140" t="s">
        <v>126</v>
      </c>
      <c r="F288" s="141" t="s">
        <v>419</v>
      </c>
      <c r="I288" s="142"/>
      <c r="L288" s="31"/>
      <c r="M288" s="143"/>
      <c r="T288" s="55"/>
      <c r="AT288" s="16" t="s">
        <v>126</v>
      </c>
      <c r="AU288" s="16" t="s">
        <v>88</v>
      </c>
    </row>
    <row r="289" spans="2:47" s="1" customFormat="1" ht="12">
      <c r="B289" s="31"/>
      <c r="C289" s="145" t="s">
        <v>642</v>
      </c>
      <c r="D289" s="145" t="s">
        <v>212</v>
      </c>
      <c r="E289" s="146" t="s">
        <v>420</v>
      </c>
      <c r="F289" s="147" t="s">
        <v>421</v>
      </c>
      <c r="G289" s="148" t="s">
        <v>122</v>
      </c>
      <c r="H289" s="149">
        <v>20</v>
      </c>
      <c r="I289" s="150"/>
      <c r="J289" s="151">
        <f>ROUND(I289*H289,2)</f>
        <v>0</v>
      </c>
      <c r="K289" s="147" t="s">
        <v>1</v>
      </c>
      <c r="L289" s="31"/>
      <c r="M289" s="143"/>
      <c r="T289" s="55"/>
      <c r="AT289" s="16"/>
      <c r="AU289" s="16"/>
    </row>
    <row r="290" spans="2:47" s="1" customFormat="1">
      <c r="B290" s="31"/>
      <c r="D290" s="140" t="s">
        <v>126</v>
      </c>
      <c r="F290" s="141" t="s">
        <v>421</v>
      </c>
      <c r="I290" s="142"/>
      <c r="L290" s="31"/>
      <c r="M290" s="143"/>
      <c r="T290" s="55"/>
      <c r="AT290" s="16"/>
      <c r="AU290" s="16"/>
    </row>
    <row r="291" spans="2:47" s="1" customFormat="1" ht="24">
      <c r="B291" s="31"/>
      <c r="C291" s="127" t="s">
        <v>423</v>
      </c>
      <c r="D291" s="127" t="s">
        <v>119</v>
      </c>
      <c r="E291" s="128" t="s">
        <v>424</v>
      </c>
      <c r="F291" s="129" t="s">
        <v>425</v>
      </c>
      <c r="G291" s="130" t="s">
        <v>122</v>
      </c>
      <c r="H291" s="131">
        <v>7</v>
      </c>
      <c r="I291" s="132"/>
      <c r="J291" s="133">
        <f>ROUND(I291*H291,2)</f>
        <v>0</v>
      </c>
      <c r="K291" s="129" t="s">
        <v>255</v>
      </c>
      <c r="L291" s="31"/>
      <c r="M291" s="143"/>
      <c r="T291" s="55"/>
      <c r="AT291" s="16"/>
      <c r="AU291" s="16"/>
    </row>
    <row r="292" spans="2:47" s="1" customFormat="1" ht="19.5">
      <c r="B292" s="31"/>
      <c r="D292" s="140" t="s">
        <v>126</v>
      </c>
      <c r="F292" s="141" t="s">
        <v>427</v>
      </c>
      <c r="I292" s="142"/>
      <c r="L292" s="31"/>
      <c r="M292" s="143"/>
      <c r="T292" s="55"/>
      <c r="AT292" s="16"/>
      <c r="AU292" s="16"/>
    </row>
    <row r="293" spans="2:47" s="1" customFormat="1" ht="24">
      <c r="B293" s="31"/>
      <c r="C293" s="127" t="s">
        <v>428</v>
      </c>
      <c r="D293" s="127" t="s">
        <v>119</v>
      </c>
      <c r="E293" s="128" t="s">
        <v>429</v>
      </c>
      <c r="F293" s="129" t="s">
        <v>430</v>
      </c>
      <c r="G293" s="130" t="s">
        <v>122</v>
      </c>
      <c r="H293" s="131">
        <v>7</v>
      </c>
      <c r="I293" s="132"/>
      <c r="J293" s="133">
        <f>ROUND(I293*H293,2)</f>
        <v>0</v>
      </c>
      <c r="K293" s="129" t="s">
        <v>123</v>
      </c>
      <c r="L293" s="31"/>
      <c r="M293" s="143"/>
      <c r="T293" s="55"/>
      <c r="AT293" s="16"/>
      <c r="AU293" s="16"/>
    </row>
    <row r="294" spans="2:47" s="1" customFormat="1">
      <c r="B294" s="31"/>
      <c r="D294" s="140" t="s">
        <v>126</v>
      </c>
      <c r="F294" s="141" t="s">
        <v>432</v>
      </c>
      <c r="I294" s="142"/>
      <c r="L294" s="31"/>
      <c r="M294" s="143"/>
      <c r="T294" s="55"/>
      <c r="AT294" s="16"/>
      <c r="AU294" s="16"/>
    </row>
    <row r="295" spans="2:47" s="1" customFormat="1" ht="24">
      <c r="B295" s="31"/>
      <c r="C295" s="127" t="s">
        <v>433</v>
      </c>
      <c r="D295" s="127" t="s">
        <v>119</v>
      </c>
      <c r="E295" s="128" t="s">
        <v>434</v>
      </c>
      <c r="F295" s="129" t="s">
        <v>435</v>
      </c>
      <c r="G295" s="130" t="s">
        <v>226</v>
      </c>
      <c r="H295" s="131">
        <v>5</v>
      </c>
      <c r="I295" s="132"/>
      <c r="J295" s="133">
        <f>ROUND(I295*H295,2)</f>
        <v>0</v>
      </c>
      <c r="K295" s="129" t="s">
        <v>123</v>
      </c>
      <c r="L295" s="31"/>
      <c r="M295" s="143"/>
      <c r="T295" s="55"/>
      <c r="AT295" s="16"/>
      <c r="AU295" s="16"/>
    </row>
    <row r="296" spans="2:47" s="1" customFormat="1" ht="19.5">
      <c r="B296" s="31"/>
      <c r="D296" s="140" t="s">
        <v>126</v>
      </c>
      <c r="F296" s="141" t="s">
        <v>437</v>
      </c>
      <c r="I296" s="142"/>
      <c r="L296" s="31"/>
      <c r="M296" s="143"/>
      <c r="T296" s="55"/>
      <c r="AT296" s="16"/>
      <c r="AU296" s="16"/>
    </row>
    <row r="297" spans="2:47" s="1" customFormat="1" ht="24">
      <c r="B297" s="31"/>
      <c r="C297" s="127" t="s">
        <v>438</v>
      </c>
      <c r="D297" s="127" t="s">
        <v>119</v>
      </c>
      <c r="E297" s="128" t="s">
        <v>439</v>
      </c>
      <c r="F297" s="129" t="s">
        <v>440</v>
      </c>
      <c r="G297" s="130" t="s">
        <v>122</v>
      </c>
      <c r="H297" s="131">
        <v>14</v>
      </c>
      <c r="I297" s="132"/>
      <c r="J297" s="133">
        <f>ROUND(I297*H297,2)</f>
        <v>0</v>
      </c>
      <c r="K297" s="129" t="s">
        <v>255</v>
      </c>
      <c r="L297" s="31"/>
      <c r="M297" s="143"/>
      <c r="T297" s="55"/>
      <c r="AT297" s="16"/>
      <c r="AU297" s="16"/>
    </row>
    <row r="298" spans="2:47" s="1" customFormat="1">
      <c r="B298" s="31"/>
      <c r="D298" s="140" t="s">
        <v>126</v>
      </c>
      <c r="F298" s="141" t="s">
        <v>442</v>
      </c>
      <c r="I298" s="142"/>
      <c r="L298" s="31"/>
      <c r="M298" s="143"/>
      <c r="T298" s="55"/>
      <c r="AT298" s="16"/>
      <c r="AU298" s="16"/>
    </row>
    <row r="299" spans="2:47" s="1" customFormat="1" ht="12">
      <c r="B299" s="31"/>
      <c r="C299" s="145" t="s">
        <v>443</v>
      </c>
      <c r="D299" s="145" t="s">
        <v>212</v>
      </c>
      <c r="E299" s="146" t="s">
        <v>444</v>
      </c>
      <c r="F299" s="147" t="s">
        <v>445</v>
      </c>
      <c r="G299" s="148" t="s">
        <v>122</v>
      </c>
      <c r="H299" s="149">
        <v>42</v>
      </c>
      <c r="I299" s="150"/>
      <c r="J299" s="151">
        <f>ROUND(I299*H299,2)</f>
        <v>0</v>
      </c>
      <c r="K299" s="147" t="s">
        <v>255</v>
      </c>
      <c r="L299" s="31"/>
      <c r="M299" s="143"/>
      <c r="T299" s="55"/>
      <c r="AT299" s="16"/>
      <c r="AU299" s="16"/>
    </row>
    <row r="300" spans="2:47" s="1" customFormat="1">
      <c r="B300" s="31"/>
      <c r="D300" s="140" t="s">
        <v>126</v>
      </c>
      <c r="F300" s="141" t="s">
        <v>445</v>
      </c>
      <c r="I300" s="142"/>
      <c r="L300" s="31"/>
      <c r="M300" s="143"/>
      <c r="T300" s="55"/>
      <c r="AT300" s="16"/>
      <c r="AU300" s="16"/>
    </row>
    <row r="301" spans="2:47" s="1" customFormat="1">
      <c r="B301" s="155"/>
      <c r="C301" s="12"/>
      <c r="D301" s="140" t="s">
        <v>230</v>
      </c>
      <c r="E301" s="156" t="s">
        <v>1</v>
      </c>
      <c r="F301" s="157" t="s">
        <v>447</v>
      </c>
      <c r="G301" s="12"/>
      <c r="H301" s="158">
        <v>42</v>
      </c>
      <c r="I301" s="159"/>
      <c r="J301" s="12"/>
      <c r="K301" s="12"/>
      <c r="L301" s="31"/>
      <c r="M301" s="143"/>
      <c r="T301" s="55"/>
      <c r="AT301" s="16"/>
      <c r="AU301" s="16"/>
    </row>
    <row r="302" spans="2:47" s="1" customFormat="1" ht="24">
      <c r="B302" s="31"/>
      <c r="C302" s="145" t="s">
        <v>448</v>
      </c>
      <c r="D302" s="145" t="s">
        <v>212</v>
      </c>
      <c r="E302" s="146" t="s">
        <v>449</v>
      </c>
      <c r="F302" s="147" t="s">
        <v>450</v>
      </c>
      <c r="G302" s="148" t="s">
        <v>122</v>
      </c>
      <c r="H302" s="149">
        <v>42</v>
      </c>
      <c r="I302" s="150"/>
      <c r="J302" s="151">
        <f>ROUND(I302*H302,2)</f>
        <v>0</v>
      </c>
      <c r="K302" s="147" t="s">
        <v>1</v>
      </c>
      <c r="L302" s="31"/>
      <c r="M302" s="143"/>
      <c r="T302" s="55"/>
      <c r="AT302" s="16"/>
      <c r="AU302" s="16"/>
    </row>
    <row r="303" spans="2:47" s="1" customFormat="1" ht="19.5">
      <c r="B303" s="31"/>
      <c r="D303" s="140" t="s">
        <v>126</v>
      </c>
      <c r="F303" s="141" t="s">
        <v>450</v>
      </c>
      <c r="I303" s="142"/>
      <c r="L303" s="31"/>
      <c r="M303" s="143"/>
      <c r="T303" s="55"/>
      <c r="AT303" s="16"/>
      <c r="AU303" s="16"/>
    </row>
    <row r="304" spans="2:47" s="1" customFormat="1">
      <c r="B304" s="155"/>
      <c r="C304" s="12"/>
      <c r="D304" s="140" t="s">
        <v>230</v>
      </c>
      <c r="E304" s="156" t="s">
        <v>1</v>
      </c>
      <c r="F304" s="157" t="s">
        <v>447</v>
      </c>
      <c r="G304" s="12"/>
      <c r="H304" s="158">
        <v>42</v>
      </c>
      <c r="I304" s="159"/>
      <c r="J304" s="12"/>
      <c r="K304" s="12"/>
      <c r="L304" s="31"/>
      <c r="M304" s="143"/>
      <c r="T304" s="55"/>
      <c r="AT304" s="16"/>
      <c r="AU304" s="16"/>
    </row>
    <row r="305" spans="2:65" s="1" customFormat="1" ht="24">
      <c r="B305" s="31"/>
      <c r="C305" s="145" t="s">
        <v>452</v>
      </c>
      <c r="D305" s="145" t="s">
        <v>212</v>
      </c>
      <c r="E305" s="146" t="s">
        <v>453</v>
      </c>
      <c r="F305" s="147" t="s">
        <v>454</v>
      </c>
      <c r="G305" s="148" t="s">
        <v>455</v>
      </c>
      <c r="H305" s="149">
        <v>29.4</v>
      </c>
      <c r="I305" s="150"/>
      <c r="J305" s="151">
        <f>ROUND(I305*H305,2)</f>
        <v>0</v>
      </c>
      <c r="K305" s="147" t="s">
        <v>1</v>
      </c>
      <c r="L305" s="31"/>
      <c r="M305" s="143"/>
      <c r="T305" s="55"/>
      <c r="AT305" s="16"/>
      <c r="AU305" s="16"/>
    </row>
    <row r="306" spans="2:65" s="1" customFormat="1" ht="19.5">
      <c r="B306" s="31"/>
      <c r="D306" s="140" t="s">
        <v>126</v>
      </c>
      <c r="F306" s="141" t="s">
        <v>454</v>
      </c>
      <c r="I306" s="142"/>
      <c r="L306" s="31"/>
      <c r="M306" s="143"/>
      <c r="T306" s="55"/>
      <c r="AT306" s="16"/>
      <c r="AU306" s="16"/>
    </row>
    <row r="307" spans="2:65" s="1" customFormat="1">
      <c r="B307" s="155"/>
      <c r="C307" s="12"/>
      <c r="D307" s="140" t="s">
        <v>230</v>
      </c>
      <c r="E307" s="156" t="s">
        <v>1</v>
      </c>
      <c r="F307" s="157" t="s">
        <v>457</v>
      </c>
      <c r="G307" s="12"/>
      <c r="H307" s="158">
        <v>29.4</v>
      </c>
      <c r="I307" s="159"/>
      <c r="J307" s="12"/>
      <c r="K307" s="12"/>
      <c r="L307" s="31"/>
      <c r="M307" s="143"/>
      <c r="T307" s="55"/>
      <c r="AT307" s="16"/>
      <c r="AU307" s="16"/>
    </row>
    <row r="308" spans="2:65" s="1" customFormat="1" ht="24">
      <c r="B308" s="31"/>
      <c r="C308" s="127" t="s">
        <v>458</v>
      </c>
      <c r="D308" s="127" t="s">
        <v>119</v>
      </c>
      <c r="E308" s="128" t="s">
        <v>459</v>
      </c>
      <c r="F308" s="129" t="s">
        <v>460</v>
      </c>
      <c r="G308" s="130" t="s">
        <v>122</v>
      </c>
      <c r="H308" s="131">
        <v>7</v>
      </c>
      <c r="I308" s="132"/>
      <c r="J308" s="133">
        <f>ROUND(I308*H308,2)</f>
        <v>0</v>
      </c>
      <c r="K308" s="129" t="s">
        <v>255</v>
      </c>
      <c r="L308" s="31"/>
      <c r="M308" s="143"/>
      <c r="T308" s="55"/>
      <c r="AT308" s="16"/>
      <c r="AU308" s="16"/>
    </row>
    <row r="309" spans="2:65" s="1" customFormat="1" ht="19.5">
      <c r="B309" s="31"/>
      <c r="D309" s="140" t="s">
        <v>126</v>
      </c>
      <c r="F309" s="141" t="s">
        <v>462</v>
      </c>
      <c r="I309" s="142"/>
      <c r="L309" s="31"/>
      <c r="M309" s="143"/>
      <c r="T309" s="55"/>
      <c r="AT309" s="16"/>
      <c r="AU309" s="16"/>
    </row>
    <row r="310" spans="2:65" s="1" customFormat="1" ht="24">
      <c r="B310" s="31"/>
      <c r="C310" s="127" t="s">
        <v>463</v>
      </c>
      <c r="D310" s="127" t="s">
        <v>119</v>
      </c>
      <c r="E310" s="128" t="s">
        <v>464</v>
      </c>
      <c r="F310" s="129" t="s">
        <v>465</v>
      </c>
      <c r="G310" s="130" t="s">
        <v>122</v>
      </c>
      <c r="H310" s="131">
        <v>7</v>
      </c>
      <c r="I310" s="132"/>
      <c r="J310" s="133">
        <f>ROUND(I310*H310,2)</f>
        <v>0</v>
      </c>
      <c r="K310" s="129" t="s">
        <v>123</v>
      </c>
      <c r="L310" s="31"/>
      <c r="M310" s="143"/>
      <c r="T310" s="55"/>
      <c r="AT310" s="16"/>
      <c r="AU310" s="16"/>
    </row>
    <row r="311" spans="2:65" s="1" customFormat="1" ht="33" customHeight="1">
      <c r="B311" s="31"/>
      <c r="D311" s="140" t="s">
        <v>126</v>
      </c>
      <c r="F311" s="141" t="s">
        <v>467</v>
      </c>
      <c r="I311" s="142"/>
      <c r="L311" s="31"/>
      <c r="M311" s="134" t="s">
        <v>1</v>
      </c>
      <c r="N311" s="135" t="s">
        <v>43</v>
      </c>
      <c r="P311" s="136">
        <f>O311*H311</f>
        <v>0</v>
      </c>
      <c r="Q311" s="136">
        <v>0</v>
      </c>
      <c r="R311" s="136">
        <f>Q311*H311</f>
        <v>0</v>
      </c>
      <c r="S311" s="136">
        <v>0</v>
      </c>
      <c r="T311" s="137">
        <f>S311*H311</f>
        <v>0</v>
      </c>
      <c r="AR311" s="138" t="s">
        <v>124</v>
      </c>
      <c r="AT311" s="138" t="s">
        <v>119</v>
      </c>
      <c r="AU311" s="138" t="s">
        <v>88</v>
      </c>
      <c r="AY311" s="16" t="s">
        <v>117</v>
      </c>
      <c r="BE311" s="139">
        <f>IF(N311="základní",J311,0)</f>
        <v>0</v>
      </c>
      <c r="BF311" s="139">
        <f>IF(N311="snížená",J311,0)</f>
        <v>0</v>
      </c>
      <c r="BG311" s="139">
        <f>IF(N311="zákl. přenesená",J311,0)</f>
        <v>0</v>
      </c>
      <c r="BH311" s="139">
        <f>IF(N311="sníž. přenesená",J311,0)</f>
        <v>0</v>
      </c>
      <c r="BI311" s="139">
        <f>IF(N311="nulová",J311,0)</f>
        <v>0</v>
      </c>
      <c r="BJ311" s="16" t="s">
        <v>86</v>
      </c>
      <c r="BK311" s="139">
        <f>ROUND(I311*H311,2)</f>
        <v>0</v>
      </c>
      <c r="BL311" s="16" t="s">
        <v>124</v>
      </c>
      <c r="BM311" s="138" t="s">
        <v>414</v>
      </c>
    </row>
    <row r="312" spans="2:65" s="1" customFormat="1" ht="24">
      <c r="B312" s="31"/>
      <c r="C312" s="127" t="s">
        <v>468</v>
      </c>
      <c r="D312" s="127" t="s">
        <v>119</v>
      </c>
      <c r="E312" s="128" t="s">
        <v>469</v>
      </c>
      <c r="F312" s="129" t="s">
        <v>470</v>
      </c>
      <c r="G312" s="130" t="s">
        <v>471</v>
      </c>
      <c r="H312" s="131">
        <v>1.0999999999999999E-2</v>
      </c>
      <c r="I312" s="132"/>
      <c r="J312" s="133">
        <f>ROUND(I312*H312,2)</f>
        <v>0</v>
      </c>
      <c r="K312" s="129" t="s">
        <v>255</v>
      </c>
      <c r="L312" s="31"/>
      <c r="M312" s="143"/>
      <c r="T312" s="55"/>
      <c r="AT312" s="16" t="s">
        <v>126</v>
      </c>
      <c r="AU312" s="16" t="s">
        <v>88</v>
      </c>
    </row>
    <row r="313" spans="2:65" s="1" customFormat="1" ht="24.2" customHeight="1">
      <c r="B313" s="31"/>
      <c r="D313" s="140" t="s">
        <v>126</v>
      </c>
      <c r="F313" s="141" t="s">
        <v>473</v>
      </c>
      <c r="I313" s="142"/>
      <c r="L313" s="31"/>
      <c r="M313" s="134" t="s">
        <v>1</v>
      </c>
      <c r="N313" s="135" t="s">
        <v>43</v>
      </c>
      <c r="P313" s="136">
        <f>O313*H313</f>
        <v>0</v>
      </c>
      <c r="Q313" s="136">
        <v>0</v>
      </c>
      <c r="R313" s="136">
        <f>Q313*H313</f>
        <v>0</v>
      </c>
      <c r="S313" s="136">
        <v>0</v>
      </c>
      <c r="T313" s="137">
        <f>S313*H313</f>
        <v>0</v>
      </c>
      <c r="AR313" s="138" t="s">
        <v>124</v>
      </c>
      <c r="AT313" s="138" t="s">
        <v>119</v>
      </c>
      <c r="AU313" s="138" t="s">
        <v>88</v>
      </c>
      <c r="AY313" s="16" t="s">
        <v>117</v>
      </c>
      <c r="BE313" s="139">
        <f>IF(N313="základní",J313,0)</f>
        <v>0</v>
      </c>
      <c r="BF313" s="139">
        <f>IF(N313="snížená",J313,0)</f>
        <v>0</v>
      </c>
      <c r="BG313" s="139">
        <f>IF(N313="zákl. přenesená",J313,0)</f>
        <v>0</v>
      </c>
      <c r="BH313" s="139">
        <f>IF(N313="sníž. přenesená",J313,0)</f>
        <v>0</v>
      </c>
      <c r="BI313" s="139">
        <f>IF(N313="nulová",J313,0)</f>
        <v>0</v>
      </c>
      <c r="BJ313" s="16" t="s">
        <v>86</v>
      </c>
      <c r="BK313" s="139">
        <f>ROUND(I313*H313,2)</f>
        <v>0</v>
      </c>
      <c r="BL313" s="16" t="s">
        <v>124</v>
      </c>
      <c r="BM313" s="138" t="s">
        <v>418</v>
      </c>
    </row>
    <row r="314" spans="2:65" s="1" customFormat="1" ht="29.25">
      <c r="B314" s="31"/>
      <c r="D314" s="140" t="s">
        <v>128</v>
      </c>
      <c r="F314" s="144" t="s">
        <v>474</v>
      </c>
      <c r="I314" s="142"/>
      <c r="L314" s="31"/>
      <c r="M314" s="143"/>
      <c r="T314" s="55"/>
      <c r="AT314" s="16" t="s">
        <v>126</v>
      </c>
      <c r="AU314" s="16" t="s">
        <v>88</v>
      </c>
    </row>
    <row r="315" spans="2:65" s="1" customFormat="1" ht="21.75" customHeight="1">
      <c r="B315" s="155"/>
      <c r="C315" s="12"/>
      <c r="D315" s="140" t="s">
        <v>230</v>
      </c>
      <c r="E315" s="156" t="s">
        <v>1</v>
      </c>
      <c r="F315" s="157" t="s">
        <v>475</v>
      </c>
      <c r="G315" s="12"/>
      <c r="H315" s="158">
        <v>1.0999999999999999E-2</v>
      </c>
      <c r="I315" s="159"/>
      <c r="J315" s="12"/>
      <c r="K315" s="12"/>
      <c r="L315" s="152"/>
      <c r="M315" s="153" t="s">
        <v>1</v>
      </c>
      <c r="N315" s="154" t="s">
        <v>43</v>
      </c>
      <c r="P315" s="136">
        <f>O315*H315</f>
        <v>0</v>
      </c>
      <c r="Q315" s="136">
        <v>7.0000000000000001E-3</v>
      </c>
      <c r="R315" s="136">
        <f>Q315*H315</f>
        <v>7.7000000000000001E-5</v>
      </c>
      <c r="S315" s="136">
        <v>0</v>
      </c>
      <c r="T315" s="137">
        <f>S315*H315</f>
        <v>0</v>
      </c>
      <c r="AR315" s="138" t="s">
        <v>164</v>
      </c>
      <c r="AT315" s="138" t="s">
        <v>212</v>
      </c>
      <c r="AU315" s="138" t="s">
        <v>88</v>
      </c>
      <c r="AY315" s="16" t="s">
        <v>117</v>
      </c>
      <c r="BE315" s="139">
        <f>IF(N315="základní",J315,0)</f>
        <v>0</v>
      </c>
      <c r="BF315" s="139">
        <f>IF(N315="snížená",J315,0)</f>
        <v>0</v>
      </c>
      <c r="BG315" s="139">
        <f>IF(N315="zákl. přenesená",J315,0)</f>
        <v>0</v>
      </c>
      <c r="BH315" s="139">
        <f>IF(N315="sníž. přenesená",J315,0)</f>
        <v>0</v>
      </c>
      <c r="BI315" s="139">
        <f>IF(N315="nulová",J315,0)</f>
        <v>0</v>
      </c>
      <c r="BJ315" s="16" t="s">
        <v>86</v>
      </c>
      <c r="BK315" s="139">
        <f>ROUND(I315*H315,2)</f>
        <v>0</v>
      </c>
      <c r="BL315" s="16" t="s">
        <v>124</v>
      </c>
      <c r="BM315" s="138" t="s">
        <v>422</v>
      </c>
    </row>
    <row r="316" spans="2:65" s="1" customFormat="1" ht="24">
      <c r="B316" s="31"/>
      <c r="C316" s="127" t="s">
        <v>476</v>
      </c>
      <c r="D316" s="127" t="s">
        <v>119</v>
      </c>
      <c r="E316" s="128" t="s">
        <v>477</v>
      </c>
      <c r="F316" s="129" t="s">
        <v>478</v>
      </c>
      <c r="G316" s="130" t="s">
        <v>471</v>
      </c>
      <c r="H316" s="131">
        <v>1.0999999999999999E-2</v>
      </c>
      <c r="I316" s="132"/>
      <c r="J316" s="133">
        <f>ROUND(I316*H316,2)</f>
        <v>0</v>
      </c>
      <c r="K316" s="129" t="s">
        <v>123</v>
      </c>
      <c r="L316" s="31"/>
      <c r="M316" s="143"/>
      <c r="T316" s="55"/>
      <c r="AT316" s="16" t="s">
        <v>126</v>
      </c>
      <c r="AU316" s="16" t="s">
        <v>88</v>
      </c>
    </row>
    <row r="317" spans="2:65" s="1" customFormat="1" ht="19.5">
      <c r="B317" s="31"/>
      <c r="D317" s="140" t="s">
        <v>126</v>
      </c>
      <c r="F317" s="141" t="s">
        <v>480</v>
      </c>
      <c r="I317" s="142"/>
      <c r="L317" s="31"/>
      <c r="M317" s="143"/>
      <c r="T317" s="55"/>
      <c r="AT317" s="16"/>
      <c r="AU317" s="16"/>
    </row>
    <row r="318" spans="2:65" s="1" customFormat="1">
      <c r="B318" s="155"/>
      <c r="C318" s="12"/>
      <c r="D318" s="140" t="s">
        <v>230</v>
      </c>
      <c r="E318" s="156" t="s">
        <v>1</v>
      </c>
      <c r="F318" s="157" t="s">
        <v>475</v>
      </c>
      <c r="G318" s="12"/>
      <c r="H318" s="158">
        <v>1.0999999999999999E-2</v>
      </c>
      <c r="I318" s="159"/>
      <c r="J318" s="12"/>
      <c r="K318" s="12"/>
      <c r="L318" s="31"/>
      <c r="M318" s="143"/>
      <c r="T318" s="55"/>
      <c r="AT318" s="16"/>
      <c r="AU318" s="16"/>
    </row>
    <row r="319" spans="2:65" s="1" customFormat="1" ht="24">
      <c r="B319" s="31"/>
      <c r="C319" s="145" t="s">
        <v>481</v>
      </c>
      <c r="D319" s="145" t="s">
        <v>212</v>
      </c>
      <c r="E319" s="146" t="s">
        <v>482</v>
      </c>
      <c r="F319" s="147" t="s">
        <v>483</v>
      </c>
      <c r="G319" s="148" t="s">
        <v>328</v>
      </c>
      <c r="H319" s="149">
        <v>21</v>
      </c>
      <c r="I319" s="150"/>
      <c r="J319" s="151">
        <f>ROUND(I319*H319,2)</f>
        <v>0</v>
      </c>
      <c r="K319" s="147" t="s">
        <v>1</v>
      </c>
      <c r="L319" s="31"/>
      <c r="M319" s="143"/>
      <c r="T319" s="55"/>
      <c r="AT319" s="16"/>
      <c r="AU319" s="16"/>
    </row>
    <row r="320" spans="2:65" s="1" customFormat="1">
      <c r="B320" s="31"/>
      <c r="D320" s="140" t="s">
        <v>126</v>
      </c>
      <c r="F320" s="141" t="s">
        <v>483</v>
      </c>
      <c r="I320" s="142"/>
      <c r="L320" s="31"/>
      <c r="M320" s="143"/>
      <c r="T320" s="55"/>
      <c r="AT320" s="16"/>
      <c r="AU320" s="16"/>
    </row>
    <row r="321" spans="2:65" s="1" customFormat="1">
      <c r="B321" s="155"/>
      <c r="C321" s="12"/>
      <c r="D321" s="140" t="s">
        <v>230</v>
      </c>
      <c r="E321" s="156" t="s">
        <v>1</v>
      </c>
      <c r="F321" s="157" t="s">
        <v>485</v>
      </c>
      <c r="G321" s="12"/>
      <c r="H321" s="158">
        <v>21</v>
      </c>
      <c r="I321" s="159"/>
      <c r="J321" s="12"/>
      <c r="K321" s="12"/>
      <c r="L321" s="31"/>
      <c r="M321" s="143"/>
      <c r="T321" s="55"/>
      <c r="AT321" s="16"/>
      <c r="AU321" s="16"/>
    </row>
    <row r="322" spans="2:65" s="1" customFormat="1" ht="24">
      <c r="B322" s="31"/>
      <c r="C322" s="127" t="s">
        <v>486</v>
      </c>
      <c r="D322" s="127" t="s">
        <v>119</v>
      </c>
      <c r="E322" s="128" t="s">
        <v>487</v>
      </c>
      <c r="F322" s="129" t="s">
        <v>488</v>
      </c>
      <c r="G322" s="130" t="s">
        <v>471</v>
      </c>
      <c r="H322" s="131">
        <v>1E-3</v>
      </c>
      <c r="I322" s="132"/>
      <c r="J322" s="133">
        <f>ROUND(I322*H322,2)</f>
        <v>0</v>
      </c>
      <c r="K322" s="129" t="s">
        <v>255</v>
      </c>
      <c r="L322" s="31"/>
      <c r="M322" s="143"/>
      <c r="T322" s="55"/>
      <c r="AT322" s="16"/>
      <c r="AU322" s="16"/>
    </row>
    <row r="323" spans="2:65" s="1" customFormat="1" ht="19.5">
      <c r="B323" s="31"/>
      <c r="D323" s="140" t="s">
        <v>126</v>
      </c>
      <c r="F323" s="141" t="s">
        <v>490</v>
      </c>
      <c r="I323" s="142"/>
      <c r="L323" s="31"/>
      <c r="M323" s="143"/>
      <c r="T323" s="55"/>
      <c r="AT323" s="16"/>
      <c r="AU323" s="16"/>
    </row>
    <row r="324" spans="2:65" s="1" customFormat="1" ht="29.25">
      <c r="B324" s="31"/>
      <c r="D324" s="140" t="s">
        <v>128</v>
      </c>
      <c r="F324" s="144" t="s">
        <v>643</v>
      </c>
      <c r="I324" s="142"/>
      <c r="L324" s="31"/>
      <c r="M324" s="143"/>
      <c r="T324" s="55"/>
      <c r="AT324" s="16"/>
      <c r="AU324" s="16"/>
    </row>
    <row r="325" spans="2:65" s="1" customFormat="1" ht="24.2" customHeight="1">
      <c r="B325" s="31"/>
      <c r="C325" s="127" t="s">
        <v>491</v>
      </c>
      <c r="D325" s="127" t="s">
        <v>119</v>
      </c>
      <c r="E325" s="128" t="s">
        <v>492</v>
      </c>
      <c r="F325" s="129" t="s">
        <v>493</v>
      </c>
      <c r="G325" s="130" t="s">
        <v>471</v>
      </c>
      <c r="H325" s="131">
        <v>1E-3</v>
      </c>
      <c r="I325" s="132"/>
      <c r="J325" s="133">
        <f>ROUND(I325*H325,2)</f>
        <v>0</v>
      </c>
      <c r="K325" s="129" t="s">
        <v>123</v>
      </c>
      <c r="L325" s="31"/>
      <c r="M325" s="134" t="s">
        <v>1</v>
      </c>
      <c r="N325" s="135" t="s">
        <v>43</v>
      </c>
      <c r="P325" s="136">
        <f>O325*H325</f>
        <v>0</v>
      </c>
      <c r="Q325" s="136">
        <v>0</v>
      </c>
      <c r="R325" s="136">
        <f>Q325*H325</f>
        <v>0</v>
      </c>
      <c r="S325" s="136">
        <v>0</v>
      </c>
      <c r="T325" s="137">
        <f>S325*H325</f>
        <v>0</v>
      </c>
      <c r="AR325" s="138" t="s">
        <v>124</v>
      </c>
      <c r="AT325" s="138" t="s">
        <v>119</v>
      </c>
      <c r="AU325" s="138" t="s">
        <v>88</v>
      </c>
      <c r="AY325" s="16" t="s">
        <v>117</v>
      </c>
      <c r="BE325" s="139">
        <f>IF(N325="základní",J325,0)</f>
        <v>0</v>
      </c>
      <c r="BF325" s="139">
        <f>IF(N325="snížená",J325,0)</f>
        <v>0</v>
      </c>
      <c r="BG325" s="139">
        <f>IF(N325="zákl. přenesená",J325,0)</f>
        <v>0</v>
      </c>
      <c r="BH325" s="139">
        <f>IF(N325="sníž. přenesená",J325,0)</f>
        <v>0</v>
      </c>
      <c r="BI325" s="139">
        <f>IF(N325="nulová",J325,0)</f>
        <v>0</v>
      </c>
      <c r="BJ325" s="16" t="s">
        <v>86</v>
      </c>
      <c r="BK325" s="139">
        <f>ROUND(I325*H325,2)</f>
        <v>0</v>
      </c>
      <c r="BL325" s="16" t="s">
        <v>124</v>
      </c>
      <c r="BM325" s="138" t="s">
        <v>426</v>
      </c>
    </row>
    <row r="326" spans="2:65" s="1" customFormat="1" ht="19.5">
      <c r="B326" s="31"/>
      <c r="D326" s="140" t="s">
        <v>126</v>
      </c>
      <c r="F326" s="141" t="s">
        <v>495</v>
      </c>
      <c r="I326" s="142"/>
      <c r="L326" s="31"/>
      <c r="M326" s="143"/>
      <c r="T326" s="55"/>
      <c r="AT326" s="16" t="s">
        <v>126</v>
      </c>
      <c r="AU326" s="16" t="s">
        <v>88</v>
      </c>
    </row>
    <row r="327" spans="2:65" s="1" customFormat="1" ht="24.2" customHeight="1">
      <c r="B327" s="31"/>
      <c r="D327" s="140" t="s">
        <v>128</v>
      </c>
      <c r="F327" s="144" t="s">
        <v>496</v>
      </c>
      <c r="I327" s="142"/>
      <c r="L327" s="31"/>
      <c r="M327" s="134" t="s">
        <v>1</v>
      </c>
      <c r="N327" s="135" t="s">
        <v>43</v>
      </c>
      <c r="P327" s="136">
        <f>O327*H327</f>
        <v>0</v>
      </c>
      <c r="Q327" s="136">
        <v>0</v>
      </c>
      <c r="R327" s="136">
        <f>Q327*H327</f>
        <v>0</v>
      </c>
      <c r="S327" s="136">
        <v>0</v>
      </c>
      <c r="T327" s="137">
        <f>S327*H327</f>
        <v>0</v>
      </c>
      <c r="AR327" s="138" t="s">
        <v>124</v>
      </c>
      <c r="AT327" s="138" t="s">
        <v>119</v>
      </c>
      <c r="AU327" s="138" t="s">
        <v>88</v>
      </c>
      <c r="AY327" s="16" t="s">
        <v>117</v>
      </c>
      <c r="BE327" s="139">
        <f>IF(N327="základní",J327,0)</f>
        <v>0</v>
      </c>
      <c r="BF327" s="139">
        <f>IF(N327="snížená",J327,0)</f>
        <v>0</v>
      </c>
      <c r="BG327" s="139">
        <f>IF(N327="zákl. přenesená",J327,0)</f>
        <v>0</v>
      </c>
      <c r="BH327" s="139">
        <f>IF(N327="sníž. přenesená",J327,0)</f>
        <v>0</v>
      </c>
      <c r="BI327" s="139">
        <f>IF(N327="nulová",J327,0)</f>
        <v>0</v>
      </c>
      <c r="BJ327" s="16" t="s">
        <v>86</v>
      </c>
      <c r="BK327" s="139">
        <f>ROUND(I327*H327,2)</f>
        <v>0</v>
      </c>
      <c r="BL327" s="16" t="s">
        <v>124</v>
      </c>
      <c r="BM327" s="138" t="s">
        <v>431</v>
      </c>
    </row>
    <row r="328" spans="2:65" s="1" customFormat="1" ht="24">
      <c r="B328" s="31"/>
      <c r="C328" s="145" t="s">
        <v>497</v>
      </c>
      <c r="D328" s="145" t="s">
        <v>212</v>
      </c>
      <c r="E328" s="146" t="s">
        <v>498</v>
      </c>
      <c r="F328" s="147" t="s">
        <v>499</v>
      </c>
      <c r="G328" s="148" t="s">
        <v>328</v>
      </c>
      <c r="H328" s="149">
        <v>1.3</v>
      </c>
      <c r="I328" s="150"/>
      <c r="J328" s="151">
        <f>ROUND(I328*H328,2)</f>
        <v>0</v>
      </c>
      <c r="K328" s="147" t="s">
        <v>1</v>
      </c>
      <c r="L328" s="31"/>
      <c r="M328" s="143"/>
      <c r="T328" s="55"/>
      <c r="AT328" s="16" t="s">
        <v>126</v>
      </c>
      <c r="AU328" s="16" t="s">
        <v>88</v>
      </c>
    </row>
    <row r="329" spans="2:65" s="1" customFormat="1" ht="24.2" customHeight="1">
      <c r="B329" s="31"/>
      <c r="D329" s="140" t="s">
        <v>126</v>
      </c>
      <c r="F329" s="141" t="s">
        <v>501</v>
      </c>
      <c r="I329" s="142"/>
      <c r="L329" s="31"/>
      <c r="M329" s="134" t="s">
        <v>1</v>
      </c>
      <c r="N329" s="135" t="s">
        <v>43</v>
      </c>
      <c r="P329" s="136">
        <f>O329*H329</f>
        <v>0</v>
      </c>
      <c r="Q329" s="136">
        <v>0</v>
      </c>
      <c r="R329" s="136">
        <f>Q329*H329</f>
        <v>0</v>
      </c>
      <c r="S329" s="136">
        <v>0</v>
      </c>
      <c r="T329" s="137">
        <f>S329*H329</f>
        <v>0</v>
      </c>
      <c r="AR329" s="138" t="s">
        <v>124</v>
      </c>
      <c r="AT329" s="138" t="s">
        <v>119</v>
      </c>
      <c r="AU329" s="138" t="s">
        <v>88</v>
      </c>
      <c r="AY329" s="16" t="s">
        <v>117</v>
      </c>
      <c r="BE329" s="139">
        <f>IF(N329="základní",J329,0)</f>
        <v>0</v>
      </c>
      <c r="BF329" s="139">
        <f>IF(N329="snížená",J329,0)</f>
        <v>0</v>
      </c>
      <c r="BG329" s="139">
        <f>IF(N329="zákl. přenesená",J329,0)</f>
        <v>0</v>
      </c>
      <c r="BH329" s="139">
        <f>IF(N329="sníž. přenesená",J329,0)</f>
        <v>0</v>
      </c>
      <c r="BI329" s="139">
        <f>IF(N329="nulová",J329,0)</f>
        <v>0</v>
      </c>
      <c r="BJ329" s="16" t="s">
        <v>86</v>
      </c>
      <c r="BK329" s="139">
        <f>ROUND(I329*H329,2)</f>
        <v>0</v>
      </c>
      <c r="BL329" s="16" t="s">
        <v>124</v>
      </c>
      <c r="BM329" s="138" t="s">
        <v>436</v>
      </c>
    </row>
    <row r="330" spans="2:65" s="1" customFormat="1">
      <c r="B330" s="155"/>
      <c r="C330" s="12"/>
      <c r="D330" s="140" t="s">
        <v>230</v>
      </c>
      <c r="E330" s="156" t="s">
        <v>1</v>
      </c>
      <c r="F330" s="157" t="s">
        <v>502</v>
      </c>
      <c r="G330" s="12"/>
      <c r="H330" s="158">
        <v>1.3</v>
      </c>
      <c r="I330" s="159"/>
      <c r="J330" s="12"/>
      <c r="K330" s="12"/>
      <c r="L330" s="31"/>
      <c r="M330" s="143"/>
      <c r="T330" s="55"/>
      <c r="AT330" s="16" t="s">
        <v>126</v>
      </c>
      <c r="AU330" s="16" t="s">
        <v>88</v>
      </c>
    </row>
    <row r="331" spans="2:65" s="1" customFormat="1" ht="24.2" customHeight="1">
      <c r="B331" s="31"/>
      <c r="C331" s="127" t="s">
        <v>503</v>
      </c>
      <c r="D331" s="127" t="s">
        <v>119</v>
      </c>
      <c r="E331" s="128" t="s">
        <v>504</v>
      </c>
      <c r="F331" s="129" t="s">
        <v>505</v>
      </c>
      <c r="G331" s="130" t="s">
        <v>226</v>
      </c>
      <c r="H331" s="131">
        <v>3.36</v>
      </c>
      <c r="I331" s="132"/>
      <c r="J331" s="133">
        <f>ROUND(I331*H331,2)</f>
        <v>0</v>
      </c>
      <c r="K331" s="129" t="s">
        <v>255</v>
      </c>
      <c r="L331" s="31"/>
      <c r="M331" s="134" t="s">
        <v>1</v>
      </c>
      <c r="N331" s="135" t="s">
        <v>43</v>
      </c>
      <c r="P331" s="136">
        <f>O331*H331</f>
        <v>0</v>
      </c>
      <c r="Q331" s="136">
        <v>6.0000000000000002E-5</v>
      </c>
      <c r="R331" s="136">
        <f>Q331*H331</f>
        <v>2.0159999999999999E-4</v>
      </c>
      <c r="S331" s="136">
        <v>0</v>
      </c>
      <c r="T331" s="137">
        <f>S331*H331</f>
        <v>0</v>
      </c>
      <c r="AR331" s="138" t="s">
        <v>124</v>
      </c>
      <c r="AT331" s="138" t="s">
        <v>119</v>
      </c>
      <c r="AU331" s="138" t="s">
        <v>88</v>
      </c>
      <c r="AY331" s="16" t="s">
        <v>117</v>
      </c>
      <c r="BE331" s="139">
        <f>IF(N331="základní",J331,0)</f>
        <v>0</v>
      </c>
      <c r="BF331" s="139">
        <f>IF(N331="snížená",J331,0)</f>
        <v>0</v>
      </c>
      <c r="BG331" s="139">
        <f>IF(N331="zákl. přenesená",J331,0)</f>
        <v>0</v>
      </c>
      <c r="BH331" s="139">
        <f>IF(N331="sníž. přenesená",J331,0)</f>
        <v>0</v>
      </c>
      <c r="BI331" s="139">
        <f>IF(N331="nulová",J331,0)</f>
        <v>0</v>
      </c>
      <c r="BJ331" s="16" t="s">
        <v>86</v>
      </c>
      <c r="BK331" s="139">
        <f>ROUND(I331*H331,2)</f>
        <v>0</v>
      </c>
      <c r="BL331" s="16" t="s">
        <v>124</v>
      </c>
      <c r="BM331" s="138" t="s">
        <v>441</v>
      </c>
    </row>
    <row r="332" spans="2:65" s="1" customFormat="1" ht="19.5">
      <c r="B332" s="31"/>
      <c r="D332" s="140" t="s">
        <v>126</v>
      </c>
      <c r="F332" s="141" t="s">
        <v>507</v>
      </c>
      <c r="I332" s="142"/>
      <c r="L332" s="31"/>
      <c r="M332" s="143"/>
      <c r="T332" s="55"/>
      <c r="AT332" s="16" t="s">
        <v>126</v>
      </c>
      <c r="AU332" s="16" t="s">
        <v>88</v>
      </c>
    </row>
    <row r="333" spans="2:65" s="1" customFormat="1" ht="21.75" customHeight="1">
      <c r="B333" s="155"/>
      <c r="C333" s="12"/>
      <c r="D333" s="140" t="s">
        <v>230</v>
      </c>
      <c r="E333" s="156" t="s">
        <v>1</v>
      </c>
      <c r="F333" s="157" t="s">
        <v>508</v>
      </c>
      <c r="G333" s="12"/>
      <c r="H333" s="158">
        <v>3.36</v>
      </c>
      <c r="I333" s="159"/>
      <c r="J333" s="12"/>
      <c r="K333" s="12"/>
      <c r="L333" s="152"/>
      <c r="M333" s="153" t="s">
        <v>1</v>
      </c>
      <c r="N333" s="154" t="s">
        <v>43</v>
      </c>
      <c r="P333" s="136">
        <f>O333*H333</f>
        <v>0</v>
      </c>
      <c r="Q333" s="136">
        <v>7.0899999999999999E-3</v>
      </c>
      <c r="R333" s="136">
        <f>Q333*H333</f>
        <v>2.3822400000000001E-2</v>
      </c>
      <c r="S333" s="136">
        <v>0</v>
      </c>
      <c r="T333" s="137">
        <f>S333*H333</f>
        <v>0</v>
      </c>
      <c r="AR333" s="138" t="s">
        <v>164</v>
      </c>
      <c r="AT333" s="138" t="s">
        <v>212</v>
      </c>
      <c r="AU333" s="138" t="s">
        <v>88</v>
      </c>
      <c r="AY333" s="16" t="s">
        <v>117</v>
      </c>
      <c r="BE333" s="139">
        <f>IF(N333="základní",J333,0)</f>
        <v>0</v>
      </c>
      <c r="BF333" s="139">
        <f>IF(N333="snížená",J333,0)</f>
        <v>0</v>
      </c>
      <c r="BG333" s="139">
        <f>IF(N333="zákl. přenesená",J333,0)</f>
        <v>0</v>
      </c>
      <c r="BH333" s="139">
        <f>IF(N333="sníž. přenesená",J333,0)</f>
        <v>0</v>
      </c>
      <c r="BI333" s="139">
        <f>IF(N333="nulová",J333,0)</f>
        <v>0</v>
      </c>
      <c r="BJ333" s="16" t="s">
        <v>86</v>
      </c>
      <c r="BK333" s="139">
        <f>ROUND(I333*H333,2)</f>
        <v>0</v>
      </c>
      <c r="BL333" s="16" t="s">
        <v>124</v>
      </c>
      <c r="BM333" s="138" t="s">
        <v>446</v>
      </c>
    </row>
    <row r="334" spans="2:65" s="1" customFormat="1" ht="24">
      <c r="B334" s="31"/>
      <c r="C334" s="127" t="s">
        <v>509</v>
      </c>
      <c r="D334" s="127" t="s">
        <v>119</v>
      </c>
      <c r="E334" s="128" t="s">
        <v>510</v>
      </c>
      <c r="F334" s="129" t="s">
        <v>511</v>
      </c>
      <c r="G334" s="130" t="s">
        <v>226</v>
      </c>
      <c r="H334" s="131">
        <v>3.36</v>
      </c>
      <c r="I334" s="132"/>
      <c r="J334" s="133">
        <f>ROUND(I334*H334,2)</f>
        <v>0</v>
      </c>
      <c r="K334" s="129" t="s">
        <v>123</v>
      </c>
      <c r="L334" s="31"/>
      <c r="M334" s="143"/>
      <c r="T334" s="55"/>
      <c r="AT334" s="16" t="s">
        <v>126</v>
      </c>
      <c r="AU334" s="16" t="s">
        <v>88</v>
      </c>
    </row>
    <row r="335" spans="2:65" s="12" customFormat="1" ht="19.5">
      <c r="B335" s="31"/>
      <c r="C335" s="1"/>
      <c r="D335" s="140" t="s">
        <v>126</v>
      </c>
      <c r="E335" s="1"/>
      <c r="F335" s="141" t="s">
        <v>512</v>
      </c>
      <c r="G335" s="1"/>
      <c r="H335" s="1"/>
      <c r="I335" s="142"/>
      <c r="J335" s="1"/>
      <c r="K335" s="1"/>
      <c r="L335" s="155"/>
      <c r="M335" s="160"/>
      <c r="T335" s="161"/>
      <c r="AT335" s="156" t="s">
        <v>230</v>
      </c>
      <c r="AU335" s="156" t="s">
        <v>88</v>
      </c>
      <c r="AV335" s="12" t="s">
        <v>88</v>
      </c>
      <c r="AW335" s="12" t="s">
        <v>32</v>
      </c>
      <c r="AX335" s="12" t="s">
        <v>86</v>
      </c>
      <c r="AY335" s="156" t="s">
        <v>117</v>
      </c>
    </row>
    <row r="336" spans="2:65" s="12" customFormat="1">
      <c r="B336" s="155"/>
      <c r="D336" s="140" t="s">
        <v>230</v>
      </c>
      <c r="E336" s="156" t="s">
        <v>1</v>
      </c>
      <c r="F336" s="157" t="s">
        <v>508</v>
      </c>
      <c r="H336" s="158">
        <v>3.36</v>
      </c>
      <c r="I336" s="159"/>
      <c r="L336" s="155"/>
      <c r="M336" s="160"/>
      <c r="T336" s="161"/>
      <c r="AT336" s="156"/>
      <c r="AU336" s="156"/>
      <c r="AY336" s="156"/>
    </row>
    <row r="337" spans="2:65" s="1" customFormat="1" ht="24.2" customHeight="1">
      <c r="B337" s="31"/>
      <c r="C337" s="145" t="s">
        <v>513</v>
      </c>
      <c r="D337" s="145" t="s">
        <v>212</v>
      </c>
      <c r="E337" s="146" t="s">
        <v>514</v>
      </c>
      <c r="F337" s="147" t="s">
        <v>515</v>
      </c>
      <c r="G337" s="148" t="s">
        <v>455</v>
      </c>
      <c r="H337" s="149">
        <v>4.2</v>
      </c>
      <c r="I337" s="150"/>
      <c r="J337" s="151">
        <f>ROUND(I337*H337,2)</f>
        <v>0</v>
      </c>
      <c r="K337" s="147" t="s">
        <v>1</v>
      </c>
      <c r="L337" s="152"/>
      <c r="M337" s="153" t="s">
        <v>1</v>
      </c>
      <c r="N337" s="154" t="s">
        <v>43</v>
      </c>
      <c r="P337" s="136">
        <f>O337*H337</f>
        <v>0</v>
      </c>
      <c r="Q337" s="136">
        <v>0</v>
      </c>
      <c r="R337" s="136">
        <f>Q337*H337</f>
        <v>0</v>
      </c>
      <c r="S337" s="136">
        <v>0</v>
      </c>
      <c r="T337" s="137">
        <f>S337*H337</f>
        <v>0</v>
      </c>
      <c r="AR337" s="138" t="s">
        <v>164</v>
      </c>
      <c r="AT337" s="138" t="s">
        <v>212</v>
      </c>
      <c r="AU337" s="138" t="s">
        <v>88</v>
      </c>
      <c r="AY337" s="16" t="s">
        <v>117</v>
      </c>
      <c r="BE337" s="139">
        <f>IF(N337="základní",J337,0)</f>
        <v>0</v>
      </c>
      <c r="BF337" s="139">
        <f>IF(N337="snížená",J337,0)</f>
        <v>0</v>
      </c>
      <c r="BG337" s="139">
        <f>IF(N337="zákl. přenesená",J337,0)</f>
        <v>0</v>
      </c>
      <c r="BH337" s="139">
        <f>IF(N337="sníž. přenesená",J337,0)</f>
        <v>0</v>
      </c>
      <c r="BI337" s="139">
        <f>IF(N337="nulová",J337,0)</f>
        <v>0</v>
      </c>
      <c r="BJ337" s="16" t="s">
        <v>86</v>
      </c>
      <c r="BK337" s="139">
        <f>ROUND(I337*H337,2)</f>
        <v>0</v>
      </c>
      <c r="BL337" s="16" t="s">
        <v>124</v>
      </c>
      <c r="BM337" s="138" t="s">
        <v>451</v>
      </c>
    </row>
    <row r="338" spans="2:65" s="1" customFormat="1">
      <c r="B338" s="31"/>
      <c r="D338" s="140" t="s">
        <v>126</v>
      </c>
      <c r="F338" s="141" t="s">
        <v>515</v>
      </c>
      <c r="I338" s="142"/>
      <c r="L338" s="31"/>
      <c r="M338" s="143"/>
      <c r="T338" s="55"/>
      <c r="AT338" s="16" t="s">
        <v>126</v>
      </c>
      <c r="AU338" s="16" t="s">
        <v>88</v>
      </c>
    </row>
    <row r="339" spans="2:65" s="12" customFormat="1">
      <c r="B339" s="155"/>
      <c r="D339" s="140" t="s">
        <v>230</v>
      </c>
      <c r="E339" s="156" t="s">
        <v>1</v>
      </c>
      <c r="F339" s="157" t="s">
        <v>517</v>
      </c>
      <c r="H339" s="158">
        <v>4.2</v>
      </c>
      <c r="I339" s="159"/>
      <c r="L339" s="155"/>
      <c r="M339" s="160"/>
      <c r="T339" s="161"/>
      <c r="AT339" s="156" t="s">
        <v>230</v>
      </c>
      <c r="AU339" s="156" t="s">
        <v>88</v>
      </c>
      <c r="AV339" s="12" t="s">
        <v>88</v>
      </c>
      <c r="AW339" s="12" t="s">
        <v>32</v>
      </c>
      <c r="AX339" s="12" t="s">
        <v>86</v>
      </c>
      <c r="AY339" s="156" t="s">
        <v>117</v>
      </c>
    </row>
    <row r="340" spans="2:65" s="12" customFormat="1" ht="12">
      <c r="B340" s="31"/>
      <c r="C340" s="145" t="s">
        <v>518</v>
      </c>
      <c r="D340" s="145" t="s">
        <v>212</v>
      </c>
      <c r="E340" s="146" t="s">
        <v>519</v>
      </c>
      <c r="F340" s="147" t="s">
        <v>520</v>
      </c>
      <c r="G340" s="148" t="s">
        <v>455</v>
      </c>
      <c r="H340" s="149">
        <v>12.6</v>
      </c>
      <c r="I340" s="150"/>
      <c r="J340" s="151">
        <f>ROUND(I340*H340,2)</f>
        <v>0</v>
      </c>
      <c r="K340" s="147" t="s">
        <v>1</v>
      </c>
      <c r="L340" s="155"/>
      <c r="M340" s="160"/>
      <c r="T340" s="161"/>
      <c r="AT340" s="156"/>
      <c r="AU340" s="156"/>
      <c r="AY340" s="156"/>
    </row>
    <row r="341" spans="2:65" s="1" customFormat="1" ht="24.2" customHeight="1">
      <c r="B341" s="31"/>
      <c r="D341" s="140" t="s">
        <v>126</v>
      </c>
      <c r="F341" s="141" t="s">
        <v>520</v>
      </c>
      <c r="I341" s="142"/>
      <c r="L341" s="152"/>
      <c r="M341" s="153" t="s">
        <v>1</v>
      </c>
      <c r="N341" s="154" t="s">
        <v>43</v>
      </c>
      <c r="P341" s="136">
        <f>O341*H341</f>
        <v>0</v>
      </c>
      <c r="Q341" s="136">
        <v>1E-4</v>
      </c>
      <c r="R341" s="136">
        <f>Q341*H341</f>
        <v>0</v>
      </c>
      <c r="S341" s="136">
        <v>0</v>
      </c>
      <c r="T341" s="137">
        <f>S341*H341</f>
        <v>0</v>
      </c>
      <c r="AR341" s="138" t="s">
        <v>164</v>
      </c>
      <c r="AT341" s="138" t="s">
        <v>212</v>
      </c>
      <c r="AU341" s="138" t="s">
        <v>88</v>
      </c>
      <c r="AY341" s="16" t="s">
        <v>117</v>
      </c>
      <c r="BE341" s="139">
        <f>IF(N341="základní",J341,0)</f>
        <v>0</v>
      </c>
      <c r="BF341" s="139">
        <f>IF(N341="snížená",J341,0)</f>
        <v>0</v>
      </c>
      <c r="BG341" s="139">
        <f>IF(N341="zákl. přenesená",J341,0)</f>
        <v>0</v>
      </c>
      <c r="BH341" s="139">
        <f>IF(N341="sníž. přenesená",J341,0)</f>
        <v>0</v>
      </c>
      <c r="BI341" s="139">
        <f>IF(N341="nulová",J341,0)</f>
        <v>0</v>
      </c>
      <c r="BJ341" s="16" t="s">
        <v>86</v>
      </c>
      <c r="BK341" s="139">
        <f>ROUND(I341*H341,2)</f>
        <v>0</v>
      </c>
      <c r="BL341" s="16" t="s">
        <v>124</v>
      </c>
      <c r="BM341" s="138" t="s">
        <v>456</v>
      </c>
    </row>
    <row r="342" spans="2:65" s="1" customFormat="1">
      <c r="B342" s="155"/>
      <c r="C342" s="12"/>
      <c r="D342" s="140" t="s">
        <v>230</v>
      </c>
      <c r="E342" s="156" t="s">
        <v>1</v>
      </c>
      <c r="F342" s="157" t="s">
        <v>521</v>
      </c>
      <c r="G342" s="12"/>
      <c r="H342" s="158">
        <v>12.6</v>
      </c>
      <c r="I342" s="159"/>
      <c r="J342" s="12"/>
      <c r="K342" s="12"/>
      <c r="L342" s="31"/>
      <c r="M342" s="143"/>
      <c r="T342" s="55"/>
      <c r="AT342" s="16" t="s">
        <v>126</v>
      </c>
      <c r="AU342" s="16" t="s">
        <v>88</v>
      </c>
    </row>
    <row r="343" spans="2:65" s="12" customFormat="1" ht="24">
      <c r="B343" s="31"/>
      <c r="C343" s="145" t="s">
        <v>522</v>
      </c>
      <c r="D343" s="145" t="s">
        <v>212</v>
      </c>
      <c r="E343" s="146" t="s">
        <v>523</v>
      </c>
      <c r="F343" s="147" t="s">
        <v>524</v>
      </c>
      <c r="G343" s="148" t="s">
        <v>122</v>
      </c>
      <c r="H343" s="149">
        <v>14</v>
      </c>
      <c r="I343" s="150"/>
      <c r="J343" s="151">
        <f>ROUND(I343*H343,2)</f>
        <v>0</v>
      </c>
      <c r="K343" s="147" t="s">
        <v>1</v>
      </c>
      <c r="L343" s="155"/>
      <c r="M343" s="160"/>
      <c r="T343" s="161"/>
      <c r="AT343" s="156" t="s">
        <v>230</v>
      </c>
      <c r="AU343" s="156" t="s">
        <v>88</v>
      </c>
      <c r="AV343" s="12" t="s">
        <v>88</v>
      </c>
      <c r="AW343" s="12" t="s">
        <v>32</v>
      </c>
      <c r="AX343" s="12" t="s">
        <v>86</v>
      </c>
      <c r="AY343" s="156" t="s">
        <v>117</v>
      </c>
    </row>
    <row r="344" spans="2:65" s="12" customFormat="1" ht="19.5">
      <c r="B344" s="31"/>
      <c r="C344" s="1"/>
      <c r="D344" s="140" t="s">
        <v>126</v>
      </c>
      <c r="E344" s="1"/>
      <c r="F344" s="141" t="s">
        <v>525</v>
      </c>
      <c r="G344" s="1"/>
      <c r="H344" s="1"/>
      <c r="I344" s="142"/>
      <c r="J344" s="1"/>
      <c r="K344" s="1"/>
      <c r="L344" s="155"/>
      <c r="M344" s="160"/>
      <c r="T344" s="161"/>
      <c r="AT344" s="156"/>
      <c r="AU344" s="156"/>
      <c r="AY344" s="156"/>
    </row>
    <row r="345" spans="2:65" s="1" customFormat="1" ht="24.2" customHeight="1">
      <c r="B345" s="31"/>
      <c r="C345" s="127" t="s">
        <v>526</v>
      </c>
      <c r="D345" s="127" t="s">
        <v>119</v>
      </c>
      <c r="E345" s="128" t="s">
        <v>527</v>
      </c>
      <c r="F345" s="129" t="s">
        <v>528</v>
      </c>
      <c r="G345" s="130" t="s">
        <v>226</v>
      </c>
      <c r="H345" s="131">
        <v>10.6</v>
      </c>
      <c r="I345" s="132"/>
      <c r="J345" s="133">
        <f>ROUND(I345*H345,2)</f>
        <v>0</v>
      </c>
      <c r="K345" s="129" t="s">
        <v>255</v>
      </c>
      <c r="L345" s="31"/>
      <c r="M345" s="134" t="s">
        <v>1</v>
      </c>
      <c r="N345" s="135" t="s">
        <v>43</v>
      </c>
      <c r="P345" s="136">
        <f>O345*H345</f>
        <v>0</v>
      </c>
      <c r="Q345" s="136">
        <v>0</v>
      </c>
      <c r="R345" s="136">
        <f>Q345*H345</f>
        <v>0</v>
      </c>
      <c r="S345" s="136">
        <v>0</v>
      </c>
      <c r="T345" s="137">
        <f>S345*H345</f>
        <v>0</v>
      </c>
      <c r="AR345" s="138" t="s">
        <v>124</v>
      </c>
      <c r="AT345" s="138" t="s">
        <v>119</v>
      </c>
      <c r="AU345" s="138" t="s">
        <v>88</v>
      </c>
      <c r="AY345" s="16" t="s">
        <v>117</v>
      </c>
      <c r="BE345" s="139">
        <f>IF(N345="základní",J345,0)</f>
        <v>0</v>
      </c>
      <c r="BF345" s="139">
        <f>IF(N345="snížená",J345,0)</f>
        <v>0</v>
      </c>
      <c r="BG345" s="139">
        <f>IF(N345="zákl. přenesená",J345,0)</f>
        <v>0</v>
      </c>
      <c r="BH345" s="139">
        <f>IF(N345="sníž. přenesená",J345,0)</f>
        <v>0</v>
      </c>
      <c r="BI345" s="139">
        <f>IF(N345="nulová",J345,0)</f>
        <v>0</v>
      </c>
      <c r="BJ345" s="16" t="s">
        <v>86</v>
      </c>
      <c r="BK345" s="139">
        <f>ROUND(I345*H345,2)</f>
        <v>0</v>
      </c>
      <c r="BL345" s="16" t="s">
        <v>124</v>
      </c>
      <c r="BM345" s="138" t="s">
        <v>461</v>
      </c>
    </row>
    <row r="346" spans="2:65" s="1" customFormat="1" ht="19.5">
      <c r="B346" s="31"/>
      <c r="D346" s="140" t="s">
        <v>126</v>
      </c>
      <c r="F346" s="141" t="s">
        <v>530</v>
      </c>
      <c r="I346" s="142"/>
      <c r="L346" s="31"/>
      <c r="M346" s="143"/>
      <c r="T346" s="55"/>
      <c r="AT346" s="16" t="s">
        <v>126</v>
      </c>
      <c r="AU346" s="16" t="s">
        <v>88</v>
      </c>
    </row>
    <row r="347" spans="2:65" s="1" customFormat="1" ht="24.2" customHeight="1">
      <c r="B347" s="155"/>
      <c r="C347" s="12"/>
      <c r="D347" s="140" t="s">
        <v>230</v>
      </c>
      <c r="E347" s="156" t="s">
        <v>1</v>
      </c>
      <c r="F347" s="157" t="s">
        <v>531</v>
      </c>
      <c r="G347" s="12"/>
      <c r="H347" s="158">
        <v>10.6</v>
      </c>
      <c r="I347" s="159"/>
      <c r="J347" s="12"/>
      <c r="K347" s="12"/>
      <c r="L347" s="31"/>
      <c r="M347" s="134" t="s">
        <v>1</v>
      </c>
      <c r="N347" s="135" t="s">
        <v>43</v>
      </c>
      <c r="P347" s="136">
        <f>O347*H347</f>
        <v>0</v>
      </c>
      <c r="Q347" s="136">
        <v>0</v>
      </c>
      <c r="R347" s="136">
        <f>Q347*H347</f>
        <v>0</v>
      </c>
      <c r="S347" s="136">
        <v>0</v>
      </c>
      <c r="T347" s="137">
        <f>S347*H347</f>
        <v>0</v>
      </c>
      <c r="AR347" s="138" t="s">
        <v>124</v>
      </c>
      <c r="AT347" s="138" t="s">
        <v>119</v>
      </c>
      <c r="AU347" s="138" t="s">
        <v>88</v>
      </c>
      <c r="AY347" s="16" t="s">
        <v>117</v>
      </c>
      <c r="BE347" s="139">
        <f>IF(N347="základní",J347,0)</f>
        <v>0</v>
      </c>
      <c r="BF347" s="139">
        <f>IF(N347="snížená",J347,0)</f>
        <v>0</v>
      </c>
      <c r="BG347" s="139">
        <f>IF(N347="zákl. přenesená",J347,0)</f>
        <v>0</v>
      </c>
      <c r="BH347" s="139">
        <f>IF(N347="sníž. přenesená",J347,0)</f>
        <v>0</v>
      </c>
      <c r="BI347" s="139">
        <f>IF(N347="nulová",J347,0)</f>
        <v>0</v>
      </c>
      <c r="BJ347" s="16" t="s">
        <v>86</v>
      </c>
      <c r="BK347" s="139">
        <f>ROUND(I347*H347,2)</f>
        <v>0</v>
      </c>
      <c r="BL347" s="16" t="s">
        <v>124</v>
      </c>
      <c r="BM347" s="138" t="s">
        <v>466</v>
      </c>
    </row>
    <row r="348" spans="2:65" s="1" customFormat="1" ht="24">
      <c r="B348" s="31"/>
      <c r="C348" s="127" t="s">
        <v>532</v>
      </c>
      <c r="D348" s="127" t="s">
        <v>119</v>
      </c>
      <c r="E348" s="128" t="s">
        <v>533</v>
      </c>
      <c r="F348" s="129" t="s">
        <v>534</v>
      </c>
      <c r="G348" s="130" t="s">
        <v>226</v>
      </c>
      <c r="H348" s="131">
        <v>5.6</v>
      </c>
      <c r="I348" s="132"/>
      <c r="J348" s="133">
        <f>ROUND(I348*H348,2)</f>
        <v>0</v>
      </c>
      <c r="K348" s="129" t="s">
        <v>123</v>
      </c>
      <c r="L348" s="31"/>
      <c r="M348" s="143"/>
      <c r="T348" s="55"/>
      <c r="AT348" s="16" t="s">
        <v>126</v>
      </c>
      <c r="AU348" s="16" t="s">
        <v>88</v>
      </c>
    </row>
    <row r="349" spans="2:65" s="1" customFormat="1" ht="24.2" customHeight="1">
      <c r="B349" s="31"/>
      <c r="D349" s="140" t="s">
        <v>126</v>
      </c>
      <c r="F349" s="141" t="s">
        <v>535</v>
      </c>
      <c r="I349" s="142"/>
      <c r="L349" s="31"/>
      <c r="M349" s="134" t="s">
        <v>1</v>
      </c>
      <c r="N349" s="135" t="s">
        <v>43</v>
      </c>
      <c r="P349" s="136">
        <f>O349*H349</f>
        <v>0</v>
      </c>
      <c r="Q349" s="136">
        <v>0</v>
      </c>
      <c r="R349" s="136">
        <f>Q349*H349</f>
        <v>0</v>
      </c>
      <c r="S349" s="136">
        <v>0</v>
      </c>
      <c r="T349" s="137">
        <f>S349*H349</f>
        <v>0</v>
      </c>
      <c r="AR349" s="138" t="s">
        <v>124</v>
      </c>
      <c r="AT349" s="138" t="s">
        <v>119</v>
      </c>
      <c r="AU349" s="138" t="s">
        <v>88</v>
      </c>
      <c r="AY349" s="16" t="s">
        <v>117</v>
      </c>
      <c r="BE349" s="139">
        <f>IF(N349="základní",J349,0)</f>
        <v>0</v>
      </c>
      <c r="BF349" s="139">
        <f>IF(N349="snížená",J349,0)</f>
        <v>0</v>
      </c>
      <c r="BG349" s="139">
        <f>IF(N349="zákl. přenesená",J349,0)</f>
        <v>0</v>
      </c>
      <c r="BH349" s="139">
        <f>IF(N349="sníž. přenesená",J349,0)</f>
        <v>0</v>
      </c>
      <c r="BI349" s="139">
        <f>IF(N349="nulová",J349,0)</f>
        <v>0</v>
      </c>
      <c r="BJ349" s="16" t="s">
        <v>86</v>
      </c>
      <c r="BK349" s="139">
        <f>ROUND(I349*H349,2)</f>
        <v>0</v>
      </c>
      <c r="BL349" s="16" t="s">
        <v>124</v>
      </c>
      <c r="BM349" s="138" t="s">
        <v>472</v>
      </c>
    </row>
    <row r="350" spans="2:65" s="1" customFormat="1">
      <c r="B350" s="155"/>
      <c r="C350" s="12"/>
      <c r="D350" s="140" t="s">
        <v>230</v>
      </c>
      <c r="E350" s="156" t="s">
        <v>1</v>
      </c>
      <c r="F350" s="157" t="s">
        <v>536</v>
      </c>
      <c r="G350" s="12"/>
      <c r="H350" s="158">
        <v>5.6</v>
      </c>
      <c r="I350" s="159"/>
      <c r="J350" s="12"/>
      <c r="K350" s="12"/>
      <c r="L350" s="31"/>
      <c r="M350" s="143"/>
      <c r="T350" s="55"/>
      <c r="AT350" s="16" t="s">
        <v>126</v>
      </c>
      <c r="AU350" s="16" t="s">
        <v>88</v>
      </c>
    </row>
    <row r="351" spans="2:65" s="1" customFormat="1" ht="12">
      <c r="B351" s="31"/>
      <c r="C351" s="145" t="s">
        <v>537</v>
      </c>
      <c r="D351" s="145" t="s">
        <v>212</v>
      </c>
      <c r="E351" s="146" t="s">
        <v>538</v>
      </c>
      <c r="F351" s="147" t="s">
        <v>539</v>
      </c>
      <c r="G351" s="148" t="s">
        <v>220</v>
      </c>
      <c r="H351" s="149">
        <v>1.296</v>
      </c>
      <c r="I351" s="150"/>
      <c r="J351" s="151">
        <f>ROUND(I351*H351,2)</f>
        <v>0</v>
      </c>
      <c r="K351" s="147" t="s">
        <v>1</v>
      </c>
      <c r="L351" s="31"/>
      <c r="M351" s="143"/>
      <c r="T351" s="55"/>
      <c r="AT351" s="16" t="s">
        <v>128</v>
      </c>
      <c r="AU351" s="16" t="s">
        <v>88</v>
      </c>
    </row>
    <row r="352" spans="2:65" s="12" customFormat="1">
      <c r="B352" s="31"/>
      <c r="C352" s="1"/>
      <c r="D352" s="140" t="s">
        <v>126</v>
      </c>
      <c r="E352" s="1"/>
      <c r="F352" s="141" t="s">
        <v>539</v>
      </c>
      <c r="G352" s="1"/>
      <c r="H352" s="1"/>
      <c r="I352" s="142"/>
      <c r="J352" s="1"/>
      <c r="K352" s="1"/>
      <c r="L352" s="155"/>
      <c r="M352" s="160"/>
      <c r="T352" s="161"/>
      <c r="AT352" s="156" t="s">
        <v>230</v>
      </c>
      <c r="AU352" s="156" t="s">
        <v>88</v>
      </c>
      <c r="AV352" s="12" t="s">
        <v>88</v>
      </c>
      <c r="AW352" s="12" t="s">
        <v>32</v>
      </c>
      <c r="AX352" s="12" t="s">
        <v>86</v>
      </c>
      <c r="AY352" s="156" t="s">
        <v>117</v>
      </c>
    </row>
    <row r="353" spans="2:65" s="12" customFormat="1">
      <c r="B353" s="155"/>
      <c r="D353" s="140" t="s">
        <v>230</v>
      </c>
      <c r="E353" s="156" t="s">
        <v>1</v>
      </c>
      <c r="F353" s="157" t="s">
        <v>541</v>
      </c>
      <c r="H353" s="158">
        <v>1.296</v>
      </c>
      <c r="I353" s="159"/>
      <c r="L353" s="155"/>
      <c r="M353" s="160"/>
      <c r="T353" s="161"/>
      <c r="AT353" s="156"/>
      <c r="AU353" s="156"/>
      <c r="AY353" s="156"/>
    </row>
    <row r="354" spans="2:65" s="1" customFormat="1" ht="24.2" customHeight="1">
      <c r="B354" s="31"/>
      <c r="C354" s="127" t="s">
        <v>542</v>
      </c>
      <c r="D354" s="127" t="s">
        <v>119</v>
      </c>
      <c r="E354" s="128" t="s">
        <v>543</v>
      </c>
      <c r="F354" s="129" t="s">
        <v>544</v>
      </c>
      <c r="G354" s="130" t="s">
        <v>220</v>
      </c>
      <c r="H354" s="131">
        <v>4.88</v>
      </c>
      <c r="I354" s="132"/>
      <c r="J354" s="133">
        <f>ROUND(I354*H354,2)</f>
        <v>0</v>
      </c>
      <c r="K354" s="129" t="s">
        <v>255</v>
      </c>
      <c r="L354" s="31"/>
      <c r="M354" s="134" t="s">
        <v>1</v>
      </c>
      <c r="N354" s="135" t="s">
        <v>43</v>
      </c>
      <c r="P354" s="136">
        <f>O354*H354</f>
        <v>0</v>
      </c>
      <c r="Q354" s="136">
        <v>0</v>
      </c>
      <c r="R354" s="136">
        <f>Q354*H354</f>
        <v>0</v>
      </c>
      <c r="S354" s="136">
        <v>0</v>
      </c>
      <c r="T354" s="137">
        <f>S354*H354</f>
        <v>0</v>
      </c>
      <c r="AR354" s="138" t="s">
        <v>124</v>
      </c>
      <c r="AT354" s="138" t="s">
        <v>119</v>
      </c>
      <c r="AU354" s="138" t="s">
        <v>88</v>
      </c>
      <c r="AY354" s="16" t="s">
        <v>117</v>
      </c>
      <c r="BE354" s="139">
        <f>IF(N354="základní",J354,0)</f>
        <v>0</v>
      </c>
      <c r="BF354" s="139">
        <f>IF(N354="snížená",J354,0)</f>
        <v>0</v>
      </c>
      <c r="BG354" s="139">
        <f>IF(N354="zákl. přenesená",J354,0)</f>
        <v>0</v>
      </c>
      <c r="BH354" s="139">
        <f>IF(N354="sníž. přenesená",J354,0)</f>
        <v>0</v>
      </c>
      <c r="BI354" s="139">
        <f>IF(N354="nulová",J354,0)</f>
        <v>0</v>
      </c>
      <c r="BJ354" s="16" t="s">
        <v>86</v>
      </c>
      <c r="BK354" s="139">
        <f>ROUND(I354*H354,2)</f>
        <v>0</v>
      </c>
      <c r="BL354" s="16" t="s">
        <v>124</v>
      </c>
      <c r="BM354" s="138" t="s">
        <v>479</v>
      </c>
    </row>
    <row r="355" spans="2:65" s="1" customFormat="1">
      <c r="B355" s="31"/>
      <c r="D355" s="140" t="s">
        <v>126</v>
      </c>
      <c r="F355" s="141" t="s">
        <v>546</v>
      </c>
      <c r="I355" s="142"/>
      <c r="L355" s="31"/>
      <c r="M355" s="143"/>
      <c r="T355" s="55"/>
      <c r="AT355" s="16" t="s">
        <v>126</v>
      </c>
      <c r="AU355" s="16" t="s">
        <v>88</v>
      </c>
    </row>
    <row r="356" spans="2:65" s="12" customFormat="1">
      <c r="B356" s="155"/>
      <c r="D356" s="140" t="s">
        <v>230</v>
      </c>
      <c r="E356" s="156" t="s">
        <v>1</v>
      </c>
      <c r="F356" s="157" t="s">
        <v>547</v>
      </c>
      <c r="H356" s="158">
        <v>4.88</v>
      </c>
      <c r="I356" s="159"/>
      <c r="L356" s="155"/>
      <c r="M356" s="160"/>
      <c r="T356" s="161"/>
      <c r="AT356" s="156" t="s">
        <v>230</v>
      </c>
      <c r="AU356" s="156" t="s">
        <v>88</v>
      </c>
      <c r="AV356" s="12" t="s">
        <v>88</v>
      </c>
      <c r="AW356" s="12" t="s">
        <v>32</v>
      </c>
      <c r="AX356" s="12" t="s">
        <v>86</v>
      </c>
      <c r="AY356" s="156" t="s">
        <v>117</v>
      </c>
    </row>
    <row r="357" spans="2:65" s="12" customFormat="1" ht="12">
      <c r="B357" s="31"/>
      <c r="C357" s="145" t="s">
        <v>548</v>
      </c>
      <c r="D357" s="145" t="s">
        <v>212</v>
      </c>
      <c r="E357" s="146" t="s">
        <v>549</v>
      </c>
      <c r="F357" s="147" t="s">
        <v>550</v>
      </c>
      <c r="G357" s="148" t="s">
        <v>220</v>
      </c>
      <c r="H357" s="149">
        <v>4.88</v>
      </c>
      <c r="I357" s="150"/>
      <c r="J357" s="151">
        <f>ROUND(I357*H357,2)</f>
        <v>0</v>
      </c>
      <c r="K357" s="147" t="s">
        <v>1</v>
      </c>
      <c r="L357" s="155"/>
      <c r="M357" s="160"/>
      <c r="T357" s="161"/>
      <c r="AT357" s="156"/>
      <c r="AU357" s="156"/>
      <c r="AY357" s="156"/>
    </row>
    <row r="358" spans="2:65" s="1" customFormat="1" ht="21.75" customHeight="1">
      <c r="B358" s="31"/>
      <c r="D358" s="140" t="s">
        <v>126</v>
      </c>
      <c r="F358" s="141" t="s">
        <v>550</v>
      </c>
      <c r="I358" s="142"/>
      <c r="L358" s="152"/>
      <c r="M358" s="153" t="s">
        <v>1</v>
      </c>
      <c r="N358" s="154" t="s">
        <v>43</v>
      </c>
      <c r="P358" s="136">
        <f>O358*H358</f>
        <v>0</v>
      </c>
      <c r="Q358" s="136">
        <v>1E-3</v>
      </c>
      <c r="R358" s="136">
        <f>Q358*H358</f>
        <v>0</v>
      </c>
      <c r="S358" s="136">
        <v>0</v>
      </c>
      <c r="T358" s="137">
        <f>S358*H358</f>
        <v>0</v>
      </c>
      <c r="AR358" s="138" t="s">
        <v>164</v>
      </c>
      <c r="AT358" s="138" t="s">
        <v>212</v>
      </c>
      <c r="AU358" s="138" t="s">
        <v>88</v>
      </c>
      <c r="AY358" s="16" t="s">
        <v>117</v>
      </c>
      <c r="BE358" s="139">
        <f>IF(N358="základní",J358,0)</f>
        <v>0</v>
      </c>
      <c r="BF358" s="139">
        <f>IF(N358="snížená",J358,0)</f>
        <v>0</v>
      </c>
      <c r="BG358" s="139">
        <f>IF(N358="zákl. přenesená",J358,0)</f>
        <v>0</v>
      </c>
      <c r="BH358" s="139">
        <f>IF(N358="sníž. přenesená",J358,0)</f>
        <v>0</v>
      </c>
      <c r="BI358" s="139">
        <f>IF(N358="nulová",J358,0)</f>
        <v>0</v>
      </c>
      <c r="BJ358" s="16" t="s">
        <v>86</v>
      </c>
      <c r="BK358" s="139">
        <f>ROUND(I358*H358,2)</f>
        <v>0</v>
      </c>
      <c r="BL358" s="16" t="s">
        <v>124</v>
      </c>
      <c r="BM358" s="138" t="s">
        <v>484</v>
      </c>
    </row>
    <row r="359" spans="2:65" s="1" customFormat="1">
      <c r="B359" s="155"/>
      <c r="C359" s="12"/>
      <c r="D359" s="140" t="s">
        <v>230</v>
      </c>
      <c r="E359" s="156" t="s">
        <v>1</v>
      </c>
      <c r="F359" s="157" t="s">
        <v>552</v>
      </c>
      <c r="G359" s="12"/>
      <c r="H359" s="158">
        <v>4.88</v>
      </c>
      <c r="I359" s="159"/>
      <c r="J359" s="12"/>
      <c r="K359" s="12"/>
      <c r="L359" s="31"/>
      <c r="M359" s="143"/>
      <c r="T359" s="55"/>
      <c r="AT359" s="16" t="s">
        <v>126</v>
      </c>
      <c r="AU359" s="16" t="s">
        <v>88</v>
      </c>
    </row>
    <row r="360" spans="2:65" s="12" customFormat="1" ht="24">
      <c r="B360" s="31"/>
      <c r="C360" s="127" t="s">
        <v>553</v>
      </c>
      <c r="D360" s="127" t="s">
        <v>119</v>
      </c>
      <c r="E360" s="128" t="s">
        <v>554</v>
      </c>
      <c r="F360" s="129" t="s">
        <v>555</v>
      </c>
      <c r="G360" s="130" t="s">
        <v>122</v>
      </c>
      <c r="H360" s="131">
        <v>7</v>
      </c>
      <c r="I360" s="132"/>
      <c r="J360" s="133">
        <f>ROUND(I360*H360,2)</f>
        <v>0</v>
      </c>
      <c r="K360" s="129" t="s">
        <v>255</v>
      </c>
      <c r="L360" s="155"/>
      <c r="M360" s="160"/>
      <c r="T360" s="161"/>
      <c r="AT360" s="156" t="s">
        <v>230</v>
      </c>
      <c r="AU360" s="156" t="s">
        <v>88</v>
      </c>
      <c r="AV360" s="12" t="s">
        <v>88</v>
      </c>
      <c r="AW360" s="12" t="s">
        <v>32</v>
      </c>
      <c r="AX360" s="12" t="s">
        <v>86</v>
      </c>
      <c r="AY360" s="156" t="s">
        <v>117</v>
      </c>
    </row>
    <row r="361" spans="2:65" s="12" customFormat="1" ht="19.5">
      <c r="B361" s="31"/>
      <c r="C361" s="1"/>
      <c r="D361" s="140" t="s">
        <v>126</v>
      </c>
      <c r="E361" s="1"/>
      <c r="F361" s="141" t="s">
        <v>557</v>
      </c>
      <c r="G361" s="1"/>
      <c r="H361" s="1"/>
      <c r="I361" s="142"/>
      <c r="J361" s="1"/>
      <c r="K361" s="1"/>
      <c r="L361" s="155"/>
      <c r="M361" s="160"/>
      <c r="T361" s="161"/>
      <c r="AT361" s="156"/>
      <c r="AU361" s="156"/>
      <c r="AY361" s="156"/>
    </row>
    <row r="362" spans="2:65" s="1" customFormat="1" ht="24.2" customHeight="1">
      <c r="B362" s="31"/>
      <c r="C362" s="145" t="s">
        <v>558</v>
      </c>
      <c r="D362" s="145" t="s">
        <v>212</v>
      </c>
      <c r="E362" s="146" t="s">
        <v>559</v>
      </c>
      <c r="F362" s="147" t="s">
        <v>560</v>
      </c>
      <c r="G362" s="148" t="s">
        <v>455</v>
      </c>
      <c r="H362" s="149">
        <v>24.5</v>
      </c>
      <c r="I362" s="150"/>
      <c r="J362" s="151">
        <f>ROUND(I362*H362,2)</f>
        <v>0</v>
      </c>
      <c r="K362" s="147" t="s">
        <v>1</v>
      </c>
      <c r="L362" s="31"/>
      <c r="M362" s="134" t="s">
        <v>1</v>
      </c>
      <c r="N362" s="135" t="s">
        <v>43</v>
      </c>
      <c r="P362" s="136">
        <f>O362*H362</f>
        <v>0</v>
      </c>
      <c r="Q362" s="136">
        <v>1E-3</v>
      </c>
      <c r="R362" s="136">
        <f>Q362*H362</f>
        <v>2.4500000000000001E-2</v>
      </c>
      <c r="S362" s="136">
        <v>0</v>
      </c>
      <c r="T362" s="137">
        <f>S362*H362</f>
        <v>0</v>
      </c>
      <c r="AR362" s="138" t="s">
        <v>124</v>
      </c>
      <c r="AT362" s="138" t="s">
        <v>119</v>
      </c>
      <c r="AU362" s="138" t="s">
        <v>88</v>
      </c>
      <c r="AY362" s="16" t="s">
        <v>117</v>
      </c>
      <c r="BE362" s="139">
        <f>IF(N362="základní",J362,0)</f>
        <v>0</v>
      </c>
      <c r="BF362" s="139">
        <f>IF(N362="snížená",J362,0)</f>
        <v>0</v>
      </c>
      <c r="BG362" s="139">
        <f>IF(N362="zákl. přenesená",J362,0)</f>
        <v>0</v>
      </c>
      <c r="BH362" s="139">
        <f>IF(N362="sníž. přenesená",J362,0)</f>
        <v>0</v>
      </c>
      <c r="BI362" s="139">
        <f>IF(N362="nulová",J362,0)</f>
        <v>0</v>
      </c>
      <c r="BJ362" s="16" t="s">
        <v>86</v>
      </c>
      <c r="BK362" s="139">
        <f>ROUND(I362*H362,2)</f>
        <v>0</v>
      </c>
      <c r="BL362" s="16" t="s">
        <v>124</v>
      </c>
      <c r="BM362" s="138" t="s">
        <v>489</v>
      </c>
    </row>
    <row r="363" spans="2:65" s="1" customFormat="1">
      <c r="B363" s="31"/>
      <c r="D363" s="140" t="s">
        <v>126</v>
      </c>
      <c r="F363" s="141" t="s">
        <v>560</v>
      </c>
      <c r="I363" s="142"/>
      <c r="L363" s="31"/>
      <c r="M363" s="143"/>
      <c r="T363" s="55"/>
      <c r="AT363" s="16" t="s">
        <v>126</v>
      </c>
      <c r="AU363" s="16" t="s">
        <v>88</v>
      </c>
    </row>
    <row r="364" spans="2:65" s="1" customFormat="1">
      <c r="B364" s="155"/>
      <c r="C364" s="12"/>
      <c r="D364" s="140" t="s">
        <v>230</v>
      </c>
      <c r="E364" s="156" t="s">
        <v>1</v>
      </c>
      <c r="F364" s="157" t="s">
        <v>562</v>
      </c>
      <c r="G364" s="12"/>
      <c r="H364" s="158">
        <v>24.5</v>
      </c>
      <c r="I364" s="159"/>
      <c r="J364" s="12"/>
      <c r="K364" s="12"/>
      <c r="L364" s="31"/>
      <c r="M364" s="143"/>
      <c r="T364" s="55"/>
      <c r="AT364" s="16" t="s">
        <v>128</v>
      </c>
      <c r="AU364" s="16" t="s">
        <v>88</v>
      </c>
    </row>
    <row r="365" spans="2:65" s="1" customFormat="1" ht="12.75">
      <c r="B365" s="115"/>
      <c r="C365" s="11"/>
      <c r="D365" s="116" t="s">
        <v>77</v>
      </c>
      <c r="E365" s="125" t="s">
        <v>563</v>
      </c>
      <c r="F365" s="125" t="s">
        <v>564</v>
      </c>
      <c r="G365" s="11"/>
      <c r="H365" s="11"/>
      <c r="I365" s="118"/>
      <c r="J365" s="126">
        <f>SUM(J366)</f>
        <v>0</v>
      </c>
      <c r="K365" s="11"/>
      <c r="L365" s="31"/>
      <c r="M365" s="143"/>
      <c r="T365" s="55"/>
      <c r="AT365" s="16"/>
      <c r="AU365" s="16"/>
    </row>
    <row r="366" spans="2:65" s="1" customFormat="1" ht="24">
      <c r="B366" s="31"/>
      <c r="C366" s="127" t="s">
        <v>565</v>
      </c>
      <c r="D366" s="127" t="s">
        <v>119</v>
      </c>
      <c r="E366" s="128" t="s">
        <v>566</v>
      </c>
      <c r="F366" s="129" t="s">
        <v>567</v>
      </c>
      <c r="G366" s="130" t="s">
        <v>471</v>
      </c>
      <c r="H366" s="131">
        <v>12.406000000000001</v>
      </c>
      <c r="I366" s="132"/>
      <c r="J366" s="133">
        <f>ROUND(I366*H366,2)</f>
        <v>0</v>
      </c>
      <c r="K366" s="129" t="s">
        <v>255</v>
      </c>
      <c r="L366" s="31"/>
      <c r="M366" s="143"/>
      <c r="T366" s="55"/>
      <c r="AT366" s="16"/>
      <c r="AU366" s="16"/>
    </row>
    <row r="367" spans="2:65" s="1" customFormat="1" ht="24.2" customHeight="1">
      <c r="B367" s="31"/>
      <c r="D367" s="140" t="s">
        <v>126</v>
      </c>
      <c r="F367" s="141" t="s">
        <v>568</v>
      </c>
      <c r="I367" s="142"/>
      <c r="L367" s="31"/>
      <c r="M367" s="134" t="s">
        <v>1</v>
      </c>
      <c r="N367" s="135" t="s">
        <v>43</v>
      </c>
      <c r="P367" s="136">
        <f>O367*H367</f>
        <v>0</v>
      </c>
      <c r="Q367" s="136">
        <v>0</v>
      </c>
      <c r="R367" s="136">
        <f>Q367*H367</f>
        <v>0</v>
      </c>
      <c r="S367" s="136">
        <v>0</v>
      </c>
      <c r="T367" s="137">
        <f>S367*H367</f>
        <v>0</v>
      </c>
      <c r="AR367" s="138" t="s">
        <v>124</v>
      </c>
      <c r="AT367" s="138" t="s">
        <v>119</v>
      </c>
      <c r="AU367" s="138" t="s">
        <v>88</v>
      </c>
      <c r="AY367" s="16" t="s">
        <v>117</v>
      </c>
      <c r="BE367" s="139">
        <f>IF(N367="základní",J367,0)</f>
        <v>0</v>
      </c>
      <c r="BF367" s="139">
        <f>IF(N367="snížená",J367,0)</f>
        <v>0</v>
      </c>
      <c r="BG367" s="139">
        <f>IF(N367="zákl. přenesená",J367,0)</f>
        <v>0</v>
      </c>
      <c r="BH367" s="139">
        <f>IF(N367="sníž. přenesená",J367,0)</f>
        <v>0</v>
      </c>
      <c r="BI367" s="139">
        <f>IF(N367="nulová",J367,0)</f>
        <v>0</v>
      </c>
      <c r="BJ367" s="16" t="s">
        <v>86</v>
      </c>
      <c r="BK367" s="139">
        <f>ROUND(I367*H367,2)</f>
        <v>0</v>
      </c>
      <c r="BL367" s="16" t="s">
        <v>124</v>
      </c>
      <c r="BM367" s="138" t="s">
        <v>494</v>
      </c>
    </row>
    <row r="368" spans="2:65" s="1" customFormat="1">
      <c r="B368" s="43"/>
      <c r="C368" s="44"/>
      <c r="D368" s="44"/>
      <c r="E368" s="44"/>
      <c r="F368" s="44"/>
      <c r="G368" s="44"/>
      <c r="H368" s="44"/>
      <c r="I368" s="44"/>
      <c r="J368" s="44"/>
      <c r="K368" s="44"/>
      <c r="L368" s="31"/>
      <c r="M368" s="143"/>
      <c r="T368" s="55"/>
      <c r="AT368" s="16" t="s">
        <v>126</v>
      </c>
      <c r="AU368" s="16" t="s">
        <v>88</v>
      </c>
    </row>
  </sheetData>
  <sheetProtection algorithmName="SHA-512" hashValue="GQaZNRS+cuWyyrQspv++XDTV4ggkH8LNAnxKlRL9ORMh1g/px+ODIZf7ljoaRX1tB8INkiiExVc/erT996oeiw==" saltValue="w/Jrg6KugZ8r20V/jETWLg==" spinCount="100000" sheet="1" objects="1" scenarios="1"/>
  <protectedRanges>
    <protectedRange sqref="J17:J18 E18:H18 I122:I366" name="Oblast1"/>
  </protectedRanges>
  <autoFilter ref="C118:K368" xr:uid="{00000000-0009-0000-0000-000001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 stavby</vt:lpstr>
      <vt:lpstr>IO 800-3-soupis prací-Ekol.újma</vt:lpstr>
      <vt:lpstr>IO 800-2-soupis prací-Sadov...</vt:lpstr>
      <vt:lpstr>'IO 800-2-soupis prací-Sadov...'!Názvy_tisku</vt:lpstr>
      <vt:lpstr>'IO 800-2-soupis prací-Sadov...'!Oblast_tisku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CLT01\Jana Janíková</dc:creator>
  <cp:lastModifiedBy>Michal Moravec │ A99</cp:lastModifiedBy>
  <dcterms:created xsi:type="dcterms:W3CDTF">2024-11-22T16:24:37Z</dcterms:created>
  <dcterms:modified xsi:type="dcterms:W3CDTF">2026-01-14T09:03:11Z</dcterms:modified>
</cp:coreProperties>
</file>